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xml"/>
  <Override PartName="/xl/charts/chart24.xml" ContentType="application/vnd.openxmlformats-officedocument.drawingml.chart+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drawings/drawing28.xml" ContentType="application/vnd.openxmlformats-officedocument.drawing+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xml"/>
  <Override PartName="/xl/charts/chart29.xml" ContentType="application/vnd.openxmlformats-officedocument.drawingml.chart+xml"/>
  <Override PartName="/xl/drawings/drawing31.xml" ContentType="application/vnd.openxmlformats-officedocument.drawing+xml"/>
  <Override PartName="/xl/charts/chart30.xml" ContentType="application/vnd.openxmlformats-officedocument.drawingml.chart+xml"/>
  <Override PartName="/xl/drawings/drawing32.xml" ContentType="application/vnd.openxmlformats-officedocument.drawing+xml"/>
  <Override PartName="/xl/charts/chart31.xml" ContentType="application/vnd.openxmlformats-officedocument.drawingml.chart+xml"/>
  <Override PartName="/xl/drawings/drawing33.xml" ContentType="application/vnd.openxmlformats-officedocument.drawing+xml"/>
  <Override PartName="/xl/charts/chart32.xml" ContentType="application/vnd.openxmlformats-officedocument.drawingml.chart+xml"/>
  <Override PartName="/xl/drawings/drawing34.xml" ContentType="application/vnd.openxmlformats-officedocument.drawing+xml"/>
  <Override PartName="/xl/charts/chart33.xml" ContentType="application/vnd.openxmlformats-officedocument.drawingml.chart+xml"/>
  <Override PartName="/xl/drawings/drawing35.xml" ContentType="application/vnd.openxmlformats-officedocument.drawing+xml"/>
  <Override PartName="/xl/charts/chart34.xml" ContentType="application/vnd.openxmlformats-officedocument.drawingml.chart+xml"/>
  <Override PartName="/xl/drawings/drawing36.xml" ContentType="application/vnd.openxmlformats-officedocument.drawing+xml"/>
  <Override PartName="/xl/charts/chart35.xml" ContentType="application/vnd.openxmlformats-officedocument.drawingml.chart+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CF66" lockStructure="1"/>
  <bookViews>
    <workbookView xWindow="240" yWindow="105" windowWidth="14805" windowHeight="8010" tabRatio="560" firstSheet="22" activeTab="38"/>
  </bookViews>
  <sheets>
    <sheet name="список класса" sheetId="28" r:id="rId1"/>
    <sheet name="русский язык" sheetId="1" r:id="rId2"/>
    <sheet name="Результаты" sheetId="2" r:id="rId3"/>
    <sheet name="Лист1" sheetId="27" state="hidden" r:id="rId4"/>
    <sheet name="Лист2" sheetId="76" state="hidden" r:id="rId5"/>
    <sheet name="1" sheetId="42" r:id="rId6"/>
    <sheet name="2" sheetId="44" r:id="rId7"/>
    <sheet name="3" sheetId="45" r:id="rId8"/>
    <sheet name="4" sheetId="46" r:id="rId9"/>
    <sheet name="5" sheetId="47" r:id="rId10"/>
    <sheet name="6" sheetId="48" r:id="rId11"/>
    <sheet name="7" sheetId="49" r:id="rId12"/>
    <sheet name="8" sheetId="50" r:id="rId13"/>
    <sheet name="9" sheetId="51" r:id="rId14"/>
    <sheet name="10" sheetId="52" r:id="rId15"/>
    <sheet name="11" sheetId="53" r:id="rId16"/>
    <sheet name="12" sheetId="54" r:id="rId17"/>
    <sheet name="13" sheetId="55" r:id="rId18"/>
    <sheet name="14" sheetId="56" r:id="rId19"/>
    <sheet name="15" sheetId="57" r:id="rId20"/>
    <sheet name="16" sheetId="58" r:id="rId21"/>
    <sheet name="17" sheetId="59" r:id="rId22"/>
    <sheet name="18" sheetId="60" r:id="rId23"/>
    <sheet name="19" sheetId="61" r:id="rId24"/>
    <sheet name="20" sheetId="62" r:id="rId25"/>
    <sheet name="21" sheetId="63" r:id="rId26"/>
    <sheet name="22" sheetId="64" r:id="rId27"/>
    <sheet name="23" sheetId="65" r:id="rId28"/>
    <sheet name="24" sheetId="66" r:id="rId29"/>
    <sheet name="25" sheetId="67" r:id="rId30"/>
    <sheet name="26" sheetId="68" r:id="rId31"/>
    <sheet name="27" sheetId="69" r:id="rId32"/>
    <sheet name="28" sheetId="70" r:id="rId33"/>
    <sheet name="29" sheetId="71" r:id="rId34"/>
    <sheet name="30" sheetId="72" r:id="rId35"/>
    <sheet name="31" sheetId="73" r:id="rId36"/>
    <sheet name="32" sheetId="74" r:id="rId37"/>
    <sheet name="33" sheetId="75" r:id="rId38"/>
    <sheet name="инструкция" sheetId="43" r:id="rId39"/>
  </sheets>
  <definedNames>
    <definedName name="список" localSheetId="14">#REF!</definedName>
    <definedName name="список" localSheetId="15">#REF!</definedName>
    <definedName name="список" localSheetId="16">#REF!</definedName>
    <definedName name="список" localSheetId="17">#REF!</definedName>
    <definedName name="список" localSheetId="18">#REF!</definedName>
    <definedName name="список" localSheetId="19">#REF!</definedName>
    <definedName name="список" localSheetId="20">#REF!</definedName>
    <definedName name="список" localSheetId="21">#REF!</definedName>
    <definedName name="список" localSheetId="22">#REF!</definedName>
    <definedName name="список" localSheetId="23">#REF!</definedName>
    <definedName name="список" localSheetId="6">#REF!</definedName>
    <definedName name="список" localSheetId="24">#REF!</definedName>
    <definedName name="список" localSheetId="25">#REF!</definedName>
    <definedName name="список" localSheetId="26">#REF!</definedName>
    <definedName name="список" localSheetId="27">#REF!</definedName>
    <definedName name="список" localSheetId="28">#REF!</definedName>
    <definedName name="список" localSheetId="29">#REF!</definedName>
    <definedName name="список" localSheetId="30">#REF!</definedName>
    <definedName name="список" localSheetId="31">#REF!</definedName>
    <definedName name="список" localSheetId="32">#REF!</definedName>
    <definedName name="список" localSheetId="33">#REF!</definedName>
    <definedName name="список" localSheetId="7">#REF!</definedName>
    <definedName name="список" localSheetId="34">#REF!</definedName>
    <definedName name="список" localSheetId="35">#REF!</definedName>
    <definedName name="список" localSheetId="36">#REF!</definedName>
    <definedName name="список" localSheetId="37">#REF!</definedName>
    <definedName name="список" localSheetId="8">#REF!</definedName>
    <definedName name="список" localSheetId="9">#REF!</definedName>
    <definedName name="список" localSheetId="10">#REF!</definedName>
    <definedName name="список" localSheetId="11">#REF!</definedName>
    <definedName name="список" localSheetId="12">#REF!</definedName>
    <definedName name="список" localSheetId="13">#REF!</definedName>
    <definedName name="список">#REF!</definedName>
  </definedNames>
  <calcPr calcId="145621"/>
</workbook>
</file>

<file path=xl/calcChain.xml><?xml version="1.0" encoding="utf-8"?>
<calcChain xmlns="http://schemas.openxmlformats.org/spreadsheetml/2006/main">
  <c r="D33" i="76" l="1"/>
  <c r="D34" i="76"/>
  <c r="D35" i="76"/>
  <c r="D36" i="76"/>
  <c r="D37" i="76"/>
  <c r="D38" i="76"/>
  <c r="D39" i="76"/>
  <c r="D40" i="76"/>
  <c r="C32" i="76"/>
  <c r="C33" i="76"/>
  <c r="C34" i="76"/>
  <c r="C35" i="76"/>
  <c r="C36" i="76"/>
  <c r="C37" i="76"/>
  <c r="C38" i="76"/>
  <c r="C39" i="76"/>
  <c r="C40" i="76"/>
  <c r="F33" i="76"/>
  <c r="F34" i="76"/>
  <c r="F35" i="76"/>
  <c r="F36" i="76"/>
  <c r="F37" i="76"/>
  <c r="F38" i="76"/>
  <c r="F39" i="76"/>
  <c r="F40" i="76"/>
  <c r="E33" i="76"/>
  <c r="E34" i="76"/>
  <c r="E35" i="76"/>
  <c r="E36" i="76"/>
  <c r="E37" i="76"/>
  <c r="E38" i="76"/>
  <c r="E39" i="76"/>
  <c r="E40" i="76"/>
  <c r="B8" i="76"/>
  <c r="B9" i="76"/>
  <c r="B10" i="76"/>
  <c r="B11" i="76"/>
  <c r="B12" i="76"/>
  <c r="B13" i="76"/>
  <c r="B14" i="76"/>
  <c r="B15" i="76"/>
  <c r="B16" i="76"/>
  <c r="B17" i="76"/>
  <c r="B18" i="76"/>
  <c r="B19" i="76"/>
  <c r="B20" i="76"/>
  <c r="B21" i="76"/>
  <c r="B22" i="76"/>
  <c r="B23" i="76"/>
  <c r="B24" i="76"/>
  <c r="B25" i="76"/>
  <c r="B26" i="76"/>
  <c r="B27" i="76"/>
  <c r="B28" i="76"/>
  <c r="B29" i="76"/>
  <c r="B30" i="76"/>
  <c r="B31" i="76"/>
  <c r="B32" i="76"/>
  <c r="B33" i="76"/>
  <c r="B34" i="76"/>
  <c r="B35" i="76"/>
  <c r="B36" i="76"/>
  <c r="B37" i="76"/>
  <c r="B38" i="76"/>
  <c r="B39" i="76"/>
  <c r="B40" i="76"/>
  <c r="BB7" i="1" l="1"/>
  <c r="J15" i="75" l="1"/>
  <c r="J15" i="74"/>
  <c r="J15" i="73"/>
  <c r="J15" i="72"/>
  <c r="J15" i="71"/>
  <c r="J15" i="70"/>
  <c r="J15" i="69"/>
  <c r="J15" i="68"/>
  <c r="J15" i="67"/>
  <c r="J15" i="66"/>
  <c r="J15" i="65"/>
  <c r="J15" i="64"/>
  <c r="J15" i="63"/>
  <c r="J15" i="62"/>
  <c r="J15" i="61"/>
  <c r="J15" i="60"/>
  <c r="J15" i="59"/>
  <c r="J15" i="58"/>
  <c r="J15" i="57"/>
  <c r="J15" i="56"/>
  <c r="J15" i="55"/>
  <c r="J15" i="54"/>
  <c r="J15" i="53"/>
  <c r="J15" i="52"/>
  <c r="J15" i="51"/>
  <c r="J15" i="50"/>
  <c r="J15" i="49"/>
  <c r="J15" i="48"/>
  <c r="J15" i="47"/>
  <c r="CP22" i="1"/>
  <c r="CP23" i="1"/>
  <c r="CP24" i="1"/>
  <c r="CP25" i="1"/>
  <c r="CP31" i="1"/>
  <c r="CP32" i="1"/>
  <c r="CP33" i="1"/>
  <c r="CP34" i="1"/>
  <c r="CP35" i="1"/>
  <c r="CP36" i="1"/>
  <c r="CP37" i="1"/>
  <c r="CP38" i="1"/>
  <c r="CP39" i="1"/>
  <c r="CO8" i="1"/>
  <c r="CO9" i="1"/>
  <c r="CO10" i="1"/>
  <c r="CO11" i="1"/>
  <c r="CO12" i="1"/>
  <c r="CO13" i="1"/>
  <c r="CO15" i="1"/>
  <c r="CO16" i="1"/>
  <c r="CO18" i="1"/>
  <c r="CO19" i="1"/>
  <c r="CO20" i="1"/>
  <c r="CO21" i="1"/>
  <c r="CO22" i="1"/>
  <c r="CO23" i="1"/>
  <c r="CO24" i="1"/>
  <c r="CO25" i="1"/>
  <c r="CO26" i="1"/>
  <c r="CO29" i="1"/>
  <c r="CO30" i="1"/>
  <c r="CO31" i="1"/>
  <c r="CO32" i="1"/>
  <c r="CO33" i="1"/>
  <c r="CO34" i="1"/>
  <c r="CO35" i="1"/>
  <c r="CO36" i="1"/>
  <c r="CO37" i="1"/>
  <c r="CO38" i="1"/>
  <c r="CO39" i="1"/>
  <c r="CN8" i="1"/>
  <c r="CN9" i="1"/>
  <c r="CN10" i="1"/>
  <c r="CN11" i="1"/>
  <c r="CN12" i="1"/>
  <c r="CN13" i="1"/>
  <c r="CN15" i="1"/>
  <c r="CN16" i="1"/>
  <c r="CN17" i="1"/>
  <c r="CN19" i="1"/>
  <c r="CN20" i="1"/>
  <c r="CN21" i="1"/>
  <c r="CN22" i="1"/>
  <c r="CN23" i="1"/>
  <c r="CN24" i="1"/>
  <c r="CN25" i="1"/>
  <c r="CN27" i="1"/>
  <c r="CN28" i="1"/>
  <c r="CN29" i="1"/>
  <c r="CN30" i="1"/>
  <c r="CN31" i="1"/>
  <c r="CN32" i="1"/>
  <c r="CN33" i="1"/>
  <c r="CN34" i="1"/>
  <c r="CN35" i="1"/>
  <c r="CN36" i="1"/>
  <c r="CN37" i="1"/>
  <c r="CN38" i="1"/>
  <c r="CN39" i="1"/>
  <c r="CN7" i="1"/>
  <c r="CM8" i="1"/>
  <c r="CM9" i="1"/>
  <c r="CM10" i="1"/>
  <c r="CM11" i="1"/>
  <c r="CM12" i="1"/>
  <c r="CM13" i="1"/>
  <c r="CM15" i="1"/>
  <c r="CM16" i="1"/>
  <c r="CM17" i="1"/>
  <c r="CM18" i="1"/>
  <c r="CM19" i="1"/>
  <c r="CM20" i="1"/>
  <c r="CM21" i="1"/>
  <c r="CM22" i="1"/>
  <c r="CM23" i="1"/>
  <c r="CM24" i="1"/>
  <c r="CM25" i="1"/>
  <c r="CM26" i="1"/>
  <c r="CM27" i="1"/>
  <c r="CM28" i="1"/>
  <c r="CM29" i="1"/>
  <c r="CM30" i="1"/>
  <c r="CM31" i="1"/>
  <c r="CM32" i="1"/>
  <c r="CM33" i="1"/>
  <c r="CM34" i="1"/>
  <c r="CM35" i="1"/>
  <c r="CM36" i="1"/>
  <c r="CM37" i="1"/>
  <c r="CM38" i="1"/>
  <c r="CM39" i="1"/>
  <c r="CM7" i="1"/>
  <c r="CL8" i="1"/>
  <c r="CL9" i="1"/>
  <c r="CL10" i="1"/>
  <c r="CL11" i="1"/>
  <c r="CL12" i="1"/>
  <c r="CL13" i="1"/>
  <c r="CL14" i="1"/>
  <c r="CL15" i="1"/>
  <c r="CL16" i="1"/>
  <c r="CL17" i="1"/>
  <c r="CL19" i="1"/>
  <c r="CL20" i="1"/>
  <c r="CL21" i="1"/>
  <c r="CL22" i="1"/>
  <c r="CL24" i="1"/>
  <c r="CL25" i="1"/>
  <c r="CL26" i="1"/>
  <c r="CL27" i="1"/>
  <c r="CL29" i="1"/>
  <c r="CL30" i="1"/>
  <c r="CL31" i="1"/>
  <c r="CL32" i="1"/>
  <c r="CL33" i="1"/>
  <c r="CL34" i="1"/>
  <c r="CL35" i="1"/>
  <c r="CL36" i="1"/>
  <c r="CL37" i="1"/>
  <c r="CL38" i="1"/>
  <c r="CL39" i="1"/>
  <c r="CL7" i="1"/>
  <c r="CK9" i="1"/>
  <c r="CK11" i="1"/>
  <c r="CK12" i="1"/>
  <c r="CK14" i="1"/>
  <c r="CK15" i="1"/>
  <c r="CK16" i="1"/>
  <c r="CK17" i="1"/>
  <c r="CK18" i="1"/>
  <c r="CK19" i="1"/>
  <c r="CK20" i="1"/>
  <c r="CK22" i="1"/>
  <c r="CK23" i="1"/>
  <c r="CK25" i="1"/>
  <c r="CK26" i="1"/>
  <c r="CK27" i="1"/>
  <c r="CK28" i="1"/>
  <c r="CK29" i="1"/>
  <c r="CK30" i="1"/>
  <c r="CK31" i="1"/>
  <c r="CK32" i="1"/>
  <c r="CK33" i="1"/>
  <c r="CK34" i="1"/>
  <c r="CK35" i="1"/>
  <c r="CK36" i="1"/>
  <c r="CK37" i="1"/>
  <c r="CK38" i="1"/>
  <c r="CK39" i="1"/>
  <c r="CK7" i="1"/>
  <c r="CJ9" i="1"/>
  <c r="CJ13" i="1"/>
  <c r="CJ15" i="1"/>
  <c r="CJ16" i="1"/>
  <c r="CJ17" i="1"/>
  <c r="CJ18" i="1"/>
  <c r="CJ22" i="1"/>
  <c r="CJ23" i="1"/>
  <c r="CJ25" i="1"/>
  <c r="CJ27" i="1"/>
  <c r="CJ29" i="1"/>
  <c r="CJ30" i="1"/>
  <c r="CJ31" i="1"/>
  <c r="CJ32" i="1"/>
  <c r="CJ33" i="1"/>
  <c r="CJ34" i="1"/>
  <c r="CJ35" i="1"/>
  <c r="CJ36" i="1"/>
  <c r="CJ37" i="1"/>
  <c r="CJ38" i="1"/>
  <c r="CJ39" i="1"/>
  <c r="CJ7" i="1"/>
  <c r="CI10" i="1"/>
  <c r="CI12" i="1"/>
  <c r="CI15" i="1"/>
  <c r="CI18" i="1"/>
  <c r="CI19" i="1"/>
  <c r="CI21" i="1"/>
  <c r="CI22" i="1"/>
  <c r="CI23" i="1"/>
  <c r="CI25" i="1"/>
  <c r="CI27" i="1"/>
  <c r="CI30" i="1"/>
  <c r="CI31" i="1"/>
  <c r="CI32" i="1"/>
  <c r="CI33" i="1"/>
  <c r="CI34" i="1"/>
  <c r="CI35" i="1"/>
  <c r="CI36" i="1"/>
  <c r="CI37" i="1"/>
  <c r="CI38" i="1"/>
  <c r="CI39" i="1"/>
  <c r="CH8" i="1"/>
  <c r="CH9" i="1"/>
  <c r="CH10" i="1"/>
  <c r="CH13" i="1"/>
  <c r="CH14" i="1"/>
  <c r="CH15" i="1"/>
  <c r="CH16" i="1"/>
  <c r="CH19" i="1"/>
  <c r="CH20" i="1"/>
  <c r="CH23" i="1"/>
  <c r="CH25" i="1"/>
  <c r="CH27" i="1"/>
  <c r="CH28" i="1"/>
  <c r="CH29" i="1"/>
  <c r="CH30" i="1"/>
  <c r="CH31" i="1"/>
  <c r="CH32" i="1"/>
  <c r="CH33" i="1"/>
  <c r="CH34" i="1"/>
  <c r="CH35" i="1"/>
  <c r="CH36" i="1"/>
  <c r="CH37" i="1"/>
  <c r="CH38" i="1"/>
  <c r="CH39" i="1"/>
  <c r="CH7" i="1"/>
  <c r="CG10" i="1"/>
  <c r="CG12" i="1"/>
  <c r="CG15" i="1"/>
  <c r="CG19" i="1"/>
  <c r="CG23" i="1"/>
  <c r="CG25" i="1"/>
  <c r="CG27" i="1"/>
  <c r="CG29" i="1"/>
  <c r="CG31" i="1"/>
  <c r="CG32" i="1"/>
  <c r="CG33" i="1"/>
  <c r="CG34" i="1"/>
  <c r="CG35" i="1"/>
  <c r="CG36" i="1"/>
  <c r="CG37" i="1"/>
  <c r="CG38" i="1"/>
  <c r="CG39" i="1"/>
  <c r="CG7" i="1"/>
  <c r="CF12" i="1"/>
  <c r="CF13" i="1"/>
  <c r="CF16" i="1"/>
  <c r="CF22" i="1"/>
  <c r="CF24" i="1"/>
  <c r="CF25" i="1"/>
  <c r="CF29" i="1"/>
  <c r="CF31" i="1"/>
  <c r="CF32" i="1"/>
  <c r="CF33" i="1"/>
  <c r="CF34" i="1"/>
  <c r="CF35" i="1"/>
  <c r="CF36" i="1"/>
  <c r="CF37" i="1"/>
  <c r="CF38" i="1"/>
  <c r="CF39" i="1"/>
  <c r="CF7" i="1"/>
  <c r="CE10" i="1"/>
  <c r="CE11" i="1"/>
  <c r="CE12" i="1"/>
  <c r="CE13" i="1"/>
  <c r="CE14" i="1"/>
  <c r="CE16" i="1"/>
  <c r="CE17" i="1"/>
  <c r="CE18" i="1"/>
  <c r="CE19" i="1"/>
  <c r="CE20" i="1"/>
  <c r="CE21" i="1"/>
  <c r="CE22" i="1"/>
  <c r="CE23" i="1"/>
  <c r="CE24" i="1"/>
  <c r="CE25" i="1"/>
  <c r="CE26" i="1"/>
  <c r="CE27" i="1"/>
  <c r="CE29" i="1"/>
  <c r="CE31" i="1"/>
  <c r="CE32" i="1"/>
  <c r="CE33" i="1"/>
  <c r="CE34" i="1"/>
  <c r="CE35" i="1"/>
  <c r="CE36" i="1"/>
  <c r="CE37" i="1"/>
  <c r="CE38" i="1"/>
  <c r="CE39" i="1"/>
  <c r="CE7" i="1"/>
  <c r="CD8" i="1"/>
  <c r="CD9" i="1"/>
  <c r="CD10" i="1"/>
  <c r="CD11" i="1"/>
  <c r="CD12" i="1"/>
  <c r="CD13" i="1"/>
  <c r="CD14" i="1"/>
  <c r="CD15" i="1"/>
  <c r="CD16" i="1"/>
  <c r="CD17" i="1"/>
  <c r="CD18" i="1"/>
  <c r="CD19" i="1"/>
  <c r="CD20" i="1"/>
  <c r="CD21" i="1"/>
  <c r="CD23" i="1"/>
  <c r="CD24" i="1"/>
  <c r="CD25" i="1"/>
  <c r="CD27" i="1"/>
  <c r="CD28" i="1"/>
  <c r="CD29" i="1"/>
  <c r="CD30" i="1"/>
  <c r="CD31" i="1"/>
  <c r="CD32" i="1"/>
  <c r="CD33" i="1"/>
  <c r="CD34" i="1"/>
  <c r="CD35" i="1"/>
  <c r="CD36" i="1"/>
  <c r="CD37" i="1"/>
  <c r="CD38" i="1"/>
  <c r="CD39" i="1"/>
  <c r="CD7" i="1"/>
  <c r="CC8" i="1"/>
  <c r="CC9" i="1"/>
  <c r="CC10" i="1"/>
  <c r="CC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7" i="1"/>
  <c r="CB8" i="1"/>
  <c r="CB9" i="1"/>
  <c r="CB10" i="1"/>
  <c r="CB11" i="1"/>
  <c r="CB12" i="1"/>
  <c r="CB13" i="1"/>
  <c r="CB14" i="1"/>
  <c r="CB15" i="1"/>
  <c r="CB16" i="1"/>
  <c r="CB17" i="1"/>
  <c r="CB18" i="1"/>
  <c r="CB19" i="1"/>
  <c r="CB20" i="1"/>
  <c r="CB21" i="1"/>
  <c r="CB22" i="1"/>
  <c r="CB23" i="1"/>
  <c r="CB24" i="1"/>
  <c r="CB26" i="1"/>
  <c r="CB27" i="1"/>
  <c r="CB28" i="1"/>
  <c r="CB29" i="1"/>
  <c r="CB7" i="1"/>
  <c r="CB31" i="1"/>
  <c r="CB32" i="1"/>
  <c r="CB33" i="1"/>
  <c r="CB34" i="1"/>
  <c r="CB35" i="1"/>
  <c r="CB36" i="1"/>
  <c r="CB37" i="1"/>
  <c r="CB38" i="1"/>
  <c r="CB39" i="1"/>
  <c r="CB30" i="1"/>
  <c r="BZ8" i="1"/>
  <c r="BZ9" i="1"/>
  <c r="BZ10" i="1"/>
  <c r="BZ11" i="1"/>
  <c r="BZ12" i="1"/>
  <c r="BZ13" i="1"/>
  <c r="BZ14" i="1"/>
  <c r="BZ15" i="1"/>
  <c r="BZ16" i="1"/>
  <c r="BZ17" i="1"/>
  <c r="BZ18" i="1"/>
  <c r="BZ19" i="1"/>
  <c r="BZ20" i="1"/>
  <c r="BZ21" i="1"/>
  <c r="BZ22" i="1"/>
  <c r="BZ23" i="1"/>
  <c r="BZ24" i="1"/>
  <c r="BZ25" i="1"/>
  <c r="BZ26" i="1"/>
  <c r="BZ27" i="1"/>
  <c r="BZ28" i="1"/>
  <c r="BZ29" i="1"/>
  <c r="BZ7" i="1"/>
  <c r="BZ31" i="1"/>
  <c r="BZ32" i="1"/>
  <c r="BZ33" i="1"/>
  <c r="BZ34" i="1"/>
  <c r="BZ35" i="1"/>
  <c r="BZ36" i="1"/>
  <c r="BZ37" i="1"/>
  <c r="BZ38" i="1"/>
  <c r="BZ39" i="1"/>
  <c r="BZ30" i="1"/>
  <c r="X31" i="1"/>
  <c r="E32" i="76" s="1"/>
  <c r="X32" i="1"/>
  <c r="X33" i="1"/>
  <c r="X34" i="1"/>
  <c r="X35" i="1"/>
  <c r="X36" i="1"/>
  <c r="X37" i="1"/>
  <c r="X38" i="1"/>
  <c r="X39" i="1"/>
  <c r="H35" i="75"/>
  <c r="H34" i="75"/>
  <c r="H33" i="75"/>
  <c r="H32" i="75"/>
  <c r="H31" i="75"/>
  <c r="H30" i="75"/>
  <c r="H29" i="75"/>
  <c r="H28" i="75"/>
  <c r="H27" i="75"/>
  <c r="H26" i="75"/>
  <c r="H25" i="75"/>
  <c r="H24" i="75"/>
  <c r="H23" i="75"/>
  <c r="H22" i="75"/>
  <c r="H21" i="75"/>
  <c r="H20" i="75"/>
  <c r="H19" i="75"/>
  <c r="C7" i="75"/>
  <c r="E7" i="75" s="1"/>
  <c r="B1" i="75"/>
  <c r="B73" i="75"/>
  <c r="D12" i="75"/>
  <c r="H35" i="74"/>
  <c r="H34" i="74"/>
  <c r="H33" i="74"/>
  <c r="H32" i="74"/>
  <c r="H31" i="74"/>
  <c r="H30" i="74"/>
  <c r="H29" i="74"/>
  <c r="H28" i="74"/>
  <c r="H27" i="74"/>
  <c r="H26" i="74"/>
  <c r="H25" i="74"/>
  <c r="H24" i="74"/>
  <c r="H23" i="74"/>
  <c r="H22" i="74"/>
  <c r="H21" i="74"/>
  <c r="H20" i="74"/>
  <c r="H19" i="74"/>
  <c r="C7" i="74"/>
  <c r="B1" i="74"/>
  <c r="B73" i="74"/>
  <c r="D12" i="74"/>
  <c r="E7" i="74"/>
  <c r="H35" i="73"/>
  <c r="H34" i="73"/>
  <c r="H33" i="73"/>
  <c r="H32" i="73"/>
  <c r="H31" i="73"/>
  <c r="H30" i="73"/>
  <c r="H29" i="73"/>
  <c r="H28" i="73"/>
  <c r="H27" i="73"/>
  <c r="H26" i="73"/>
  <c r="H25" i="73"/>
  <c r="H24" i="73"/>
  <c r="H23" i="73"/>
  <c r="H22" i="73"/>
  <c r="H21" i="73"/>
  <c r="H20" i="73"/>
  <c r="H19" i="73"/>
  <c r="C7" i="73"/>
  <c r="E7" i="73" s="1"/>
  <c r="B1" i="73"/>
  <c r="B73" i="73"/>
  <c r="D12" i="73"/>
  <c r="H35" i="72"/>
  <c r="H34" i="72"/>
  <c r="H33" i="72"/>
  <c r="H32" i="72"/>
  <c r="H31" i="72"/>
  <c r="H30" i="72"/>
  <c r="H29" i="72"/>
  <c r="H28" i="72"/>
  <c r="H27" i="72"/>
  <c r="H26" i="72"/>
  <c r="H25" i="72"/>
  <c r="H24" i="72"/>
  <c r="H23" i="72"/>
  <c r="H22" i="72"/>
  <c r="H21" i="72"/>
  <c r="H20" i="72"/>
  <c r="H19" i="72"/>
  <c r="C7" i="72"/>
  <c r="B1" i="72"/>
  <c r="B73" i="72"/>
  <c r="D12" i="72"/>
  <c r="E7" i="72"/>
  <c r="H35" i="71"/>
  <c r="H34" i="71"/>
  <c r="H33" i="71"/>
  <c r="H32" i="71"/>
  <c r="H31" i="71"/>
  <c r="H30" i="71"/>
  <c r="H29" i="71"/>
  <c r="H28" i="71"/>
  <c r="H27" i="71"/>
  <c r="H26" i="71"/>
  <c r="H25" i="71"/>
  <c r="H24" i="71"/>
  <c r="H23" i="71"/>
  <c r="H22" i="71"/>
  <c r="H21" i="71"/>
  <c r="H20" i="71"/>
  <c r="H19" i="71"/>
  <c r="C7" i="71"/>
  <c r="B1" i="71"/>
  <c r="B73" i="71"/>
  <c r="D12" i="71"/>
  <c r="E7" i="71"/>
  <c r="H35" i="70"/>
  <c r="H34" i="70"/>
  <c r="H33" i="70"/>
  <c r="H32" i="70"/>
  <c r="H31" i="70"/>
  <c r="H30" i="70"/>
  <c r="H29" i="70"/>
  <c r="H28" i="70"/>
  <c r="H27" i="70"/>
  <c r="H26" i="70"/>
  <c r="H25" i="70"/>
  <c r="H24" i="70"/>
  <c r="H23" i="70"/>
  <c r="H22" i="70"/>
  <c r="H21" i="70"/>
  <c r="H20" i="70"/>
  <c r="H19" i="70"/>
  <c r="C7" i="70"/>
  <c r="E7" i="70" s="1"/>
  <c r="B1" i="70"/>
  <c r="B73" i="70"/>
  <c r="D12" i="70"/>
  <c r="H35" i="69"/>
  <c r="H34" i="69"/>
  <c r="H33" i="69"/>
  <c r="H32" i="69"/>
  <c r="H31" i="69"/>
  <c r="H30" i="69"/>
  <c r="H29" i="69"/>
  <c r="H28" i="69"/>
  <c r="H27" i="69"/>
  <c r="H26" i="69"/>
  <c r="H25" i="69"/>
  <c r="H24" i="69"/>
  <c r="H23" i="69"/>
  <c r="H22" i="69"/>
  <c r="H21" i="69"/>
  <c r="H20" i="69"/>
  <c r="H19" i="69"/>
  <c r="C7" i="69"/>
  <c r="E7" i="69" s="1"/>
  <c r="B1" i="69"/>
  <c r="B73" i="69"/>
  <c r="D12" i="69"/>
  <c r="H35" i="68"/>
  <c r="H34" i="68"/>
  <c r="H33" i="68"/>
  <c r="H32" i="68"/>
  <c r="H31" i="68"/>
  <c r="H30" i="68"/>
  <c r="H29" i="68"/>
  <c r="H28" i="68"/>
  <c r="H27" i="68"/>
  <c r="H26" i="68"/>
  <c r="H25" i="68"/>
  <c r="H24" i="68"/>
  <c r="H23" i="68"/>
  <c r="H22" i="68"/>
  <c r="H21" i="68"/>
  <c r="H20" i="68"/>
  <c r="H19" i="68"/>
  <c r="C7" i="68"/>
  <c r="E7" i="68" s="1"/>
  <c r="B1" i="68"/>
  <c r="B73" i="68"/>
  <c r="D12" i="68"/>
  <c r="J15" i="46"/>
  <c r="J15" i="45"/>
  <c r="J15" i="44"/>
  <c r="J15" i="42"/>
  <c r="CP40" i="1"/>
  <c r="CP41" i="1"/>
  <c r="CP42" i="1"/>
  <c r="CP43" i="1"/>
  <c r="CP44" i="1"/>
  <c r="CP45" i="1"/>
  <c r="CP46" i="1"/>
  <c r="CP47" i="1"/>
  <c r="CP52" i="1"/>
  <c r="CP53" i="1"/>
  <c r="CP54" i="1"/>
  <c r="CO40" i="1"/>
  <c r="CO41" i="1"/>
  <c r="CO42" i="1"/>
  <c r="CO43" i="1"/>
  <c r="CO44" i="1"/>
  <c r="CO45" i="1"/>
  <c r="CO46" i="1"/>
  <c r="CO47" i="1"/>
  <c r="CO52" i="1"/>
  <c r="CO53" i="1"/>
  <c r="CO54" i="1"/>
  <c r="CN40" i="1"/>
  <c r="CN41" i="1"/>
  <c r="CN42" i="1"/>
  <c r="CN43" i="1"/>
  <c r="CN44" i="1"/>
  <c r="CN45" i="1"/>
  <c r="CN46" i="1"/>
  <c r="CN47" i="1"/>
  <c r="CN52" i="1"/>
  <c r="CN53" i="1"/>
  <c r="CN54" i="1"/>
  <c r="CM40" i="1"/>
  <c r="CM41" i="1"/>
  <c r="CM42" i="1"/>
  <c r="CM43" i="1"/>
  <c r="CM44" i="1"/>
  <c r="CM45" i="1"/>
  <c r="CM46" i="1"/>
  <c r="CM47" i="1"/>
  <c r="CM52" i="1"/>
  <c r="CM53" i="1"/>
  <c r="CM54" i="1"/>
  <c r="CL40" i="1"/>
  <c r="CL41" i="1"/>
  <c r="CL42" i="1"/>
  <c r="CL43" i="1"/>
  <c r="CL44" i="1"/>
  <c r="CL45" i="1"/>
  <c r="CL46" i="1"/>
  <c r="CL47" i="1"/>
  <c r="CL52" i="1"/>
  <c r="CL53" i="1"/>
  <c r="CL54" i="1"/>
  <c r="CK40" i="1"/>
  <c r="CK41" i="1"/>
  <c r="CK42" i="1"/>
  <c r="CK43" i="1"/>
  <c r="CK44" i="1"/>
  <c r="CK45" i="1"/>
  <c r="CK46" i="1"/>
  <c r="CK47" i="1"/>
  <c r="CK52" i="1"/>
  <c r="CK53" i="1"/>
  <c r="CK54" i="1"/>
  <c r="CG40" i="1"/>
  <c r="CG41" i="1"/>
  <c r="CG42" i="1"/>
  <c r="CG43" i="1"/>
  <c r="CG44" i="1"/>
  <c r="CG45" i="1"/>
  <c r="CG46" i="1"/>
  <c r="CG47" i="1"/>
  <c r="CG52" i="1"/>
  <c r="CG53" i="1"/>
  <c r="CG54" i="1"/>
  <c r="H35" i="67"/>
  <c r="H34" i="67"/>
  <c r="H33" i="67"/>
  <c r="H32" i="67"/>
  <c r="H31" i="67"/>
  <c r="H30" i="67"/>
  <c r="H29" i="67"/>
  <c r="H28" i="67"/>
  <c r="H27" i="67"/>
  <c r="H26" i="67"/>
  <c r="H25" i="67"/>
  <c r="H24" i="67"/>
  <c r="H23" i="67"/>
  <c r="H22" i="67"/>
  <c r="H21" i="67"/>
  <c r="H20" i="67"/>
  <c r="H19" i="67"/>
  <c r="H35" i="66"/>
  <c r="H34" i="66"/>
  <c r="H33" i="66"/>
  <c r="H32" i="66"/>
  <c r="H31" i="66"/>
  <c r="H30" i="66"/>
  <c r="H29" i="66"/>
  <c r="H28" i="66"/>
  <c r="H27" i="66"/>
  <c r="H26" i="66"/>
  <c r="H25" i="66"/>
  <c r="H24" i="66"/>
  <c r="H23" i="66"/>
  <c r="H22" i="66"/>
  <c r="H21" i="66"/>
  <c r="H20" i="66"/>
  <c r="H19" i="66"/>
  <c r="H35" i="65"/>
  <c r="H34" i="65"/>
  <c r="H33" i="65"/>
  <c r="H32" i="65"/>
  <c r="H31" i="65"/>
  <c r="H30" i="65"/>
  <c r="H29" i="65"/>
  <c r="H28" i="65"/>
  <c r="H27" i="65"/>
  <c r="H26" i="65"/>
  <c r="H25" i="65"/>
  <c r="H24" i="65"/>
  <c r="H23" i="65"/>
  <c r="H22" i="65"/>
  <c r="H21" i="65"/>
  <c r="H20" i="65"/>
  <c r="H19" i="65"/>
  <c r="H35" i="64"/>
  <c r="H34" i="64"/>
  <c r="H33" i="64"/>
  <c r="H32" i="64"/>
  <c r="H31" i="64"/>
  <c r="H30" i="64"/>
  <c r="H29" i="64"/>
  <c r="H28" i="64"/>
  <c r="H27" i="64"/>
  <c r="H26" i="64"/>
  <c r="H25" i="64"/>
  <c r="H24" i="64"/>
  <c r="H23" i="64"/>
  <c r="H22" i="64"/>
  <c r="H21" i="64"/>
  <c r="H20" i="64"/>
  <c r="H19" i="64"/>
  <c r="H35" i="63"/>
  <c r="H34" i="63"/>
  <c r="H33" i="63"/>
  <c r="H32" i="63"/>
  <c r="H31" i="63"/>
  <c r="H30" i="63"/>
  <c r="H29" i="63"/>
  <c r="H28" i="63"/>
  <c r="H27" i="63"/>
  <c r="H26" i="63"/>
  <c r="H25" i="63"/>
  <c r="H24" i="63"/>
  <c r="H23" i="63"/>
  <c r="H22" i="63"/>
  <c r="H21" i="63"/>
  <c r="H20" i="63"/>
  <c r="H19" i="63"/>
  <c r="H35" i="62"/>
  <c r="H34" i="62"/>
  <c r="H33" i="62"/>
  <c r="H32" i="62"/>
  <c r="H31" i="62"/>
  <c r="H30" i="62"/>
  <c r="H29" i="62"/>
  <c r="H28" i="62"/>
  <c r="H27" i="62"/>
  <c r="H26" i="62"/>
  <c r="H25" i="62"/>
  <c r="H24" i="62"/>
  <c r="H23" i="62"/>
  <c r="H22" i="62"/>
  <c r="H21" i="62"/>
  <c r="H20" i="62"/>
  <c r="H19" i="62"/>
  <c r="H35" i="61"/>
  <c r="H34" i="61"/>
  <c r="H33" i="61"/>
  <c r="H32" i="61"/>
  <c r="H31" i="61"/>
  <c r="H30" i="61"/>
  <c r="H29" i="61"/>
  <c r="H28" i="61"/>
  <c r="H27" i="61"/>
  <c r="H26" i="61"/>
  <c r="H25" i="61"/>
  <c r="H24" i="61"/>
  <c r="H23" i="61"/>
  <c r="H22" i="61"/>
  <c r="H21" i="61"/>
  <c r="H20" i="61"/>
  <c r="H19" i="61"/>
  <c r="H35" i="60"/>
  <c r="H34" i="60"/>
  <c r="H33" i="60"/>
  <c r="H32" i="60"/>
  <c r="H31" i="60"/>
  <c r="H30" i="60"/>
  <c r="H29" i="60"/>
  <c r="H28" i="60"/>
  <c r="H27" i="60"/>
  <c r="H26" i="60"/>
  <c r="H25" i="60"/>
  <c r="H24" i="60"/>
  <c r="H23" i="60"/>
  <c r="H22" i="60"/>
  <c r="H21" i="60"/>
  <c r="H20" i="60"/>
  <c r="H19" i="60"/>
  <c r="H35" i="59"/>
  <c r="H34" i="59"/>
  <c r="H33" i="59"/>
  <c r="H32" i="59"/>
  <c r="H31" i="59"/>
  <c r="H30" i="59"/>
  <c r="H29" i="59"/>
  <c r="H28" i="59"/>
  <c r="H27" i="59"/>
  <c r="H26" i="59"/>
  <c r="H25" i="59"/>
  <c r="H24" i="59"/>
  <c r="H23" i="59"/>
  <c r="H22" i="59"/>
  <c r="H21" i="59"/>
  <c r="H20" i="59"/>
  <c r="H19" i="59"/>
  <c r="H35" i="58"/>
  <c r="H34" i="58"/>
  <c r="H33" i="58"/>
  <c r="H32" i="58"/>
  <c r="H31" i="58"/>
  <c r="H30" i="58"/>
  <c r="H29" i="58"/>
  <c r="H28" i="58"/>
  <c r="H27" i="58"/>
  <c r="H26" i="58"/>
  <c r="H25" i="58"/>
  <c r="H24" i="58"/>
  <c r="H23" i="58"/>
  <c r="H22" i="58"/>
  <c r="H21" i="58"/>
  <c r="H20" i="58"/>
  <c r="H19" i="58"/>
  <c r="H35" i="57"/>
  <c r="H34" i="57"/>
  <c r="H33" i="57"/>
  <c r="H32" i="57"/>
  <c r="H31" i="57"/>
  <c r="H30" i="57"/>
  <c r="H29" i="57"/>
  <c r="H28" i="57"/>
  <c r="H27" i="57"/>
  <c r="H26" i="57"/>
  <c r="H25" i="57"/>
  <c r="H24" i="57"/>
  <c r="H23" i="57"/>
  <c r="H22" i="57"/>
  <c r="H21" i="57"/>
  <c r="H20" i="57"/>
  <c r="H19" i="57"/>
  <c r="H35" i="56"/>
  <c r="H34" i="56"/>
  <c r="H33" i="56"/>
  <c r="H32" i="56"/>
  <c r="H31" i="56"/>
  <c r="H30" i="56"/>
  <c r="H29" i="56"/>
  <c r="H28" i="56"/>
  <c r="H27" i="56"/>
  <c r="H26" i="56"/>
  <c r="H25" i="56"/>
  <c r="H24" i="56"/>
  <c r="H23" i="56"/>
  <c r="H22" i="56"/>
  <c r="H21" i="56"/>
  <c r="H20" i="56"/>
  <c r="H19" i="56"/>
  <c r="H35" i="55"/>
  <c r="H34" i="55"/>
  <c r="H33" i="55"/>
  <c r="H32" i="55"/>
  <c r="H31" i="55"/>
  <c r="H30" i="55"/>
  <c r="H29" i="55"/>
  <c r="H28" i="55"/>
  <c r="H27" i="55"/>
  <c r="H26" i="55"/>
  <c r="H25" i="55"/>
  <c r="H24" i="55"/>
  <c r="H23" i="55"/>
  <c r="H22" i="55"/>
  <c r="H21" i="55"/>
  <c r="H20" i="55"/>
  <c r="H19" i="55"/>
  <c r="H35" i="54"/>
  <c r="H34" i="54"/>
  <c r="H33" i="54"/>
  <c r="H32" i="54"/>
  <c r="H31" i="54"/>
  <c r="H30" i="54"/>
  <c r="H29" i="54"/>
  <c r="H28" i="54"/>
  <c r="H27" i="54"/>
  <c r="H26" i="54"/>
  <c r="H25" i="54"/>
  <c r="H24" i="54"/>
  <c r="H23" i="54"/>
  <c r="H22" i="54"/>
  <c r="H21" i="54"/>
  <c r="H20" i="54"/>
  <c r="H19" i="54"/>
  <c r="H35" i="53"/>
  <c r="H34" i="53"/>
  <c r="H33" i="53"/>
  <c r="H32" i="53"/>
  <c r="H31" i="53"/>
  <c r="H30" i="53"/>
  <c r="H29" i="53"/>
  <c r="H28" i="53"/>
  <c r="H27" i="53"/>
  <c r="H26" i="53"/>
  <c r="H25" i="53"/>
  <c r="H24" i="53"/>
  <c r="H23" i="53"/>
  <c r="H22" i="53"/>
  <c r="H21" i="53"/>
  <c r="H20" i="53"/>
  <c r="H19" i="53"/>
  <c r="H35" i="52"/>
  <c r="H34" i="52"/>
  <c r="H33" i="52"/>
  <c r="H32" i="52"/>
  <c r="H31" i="52"/>
  <c r="H30" i="52"/>
  <c r="H29" i="52"/>
  <c r="H28" i="52"/>
  <c r="H27" i="52"/>
  <c r="H26" i="52"/>
  <c r="H25" i="52"/>
  <c r="H24" i="52"/>
  <c r="H23" i="52"/>
  <c r="H22" i="52"/>
  <c r="H21" i="52"/>
  <c r="H20" i="52"/>
  <c r="H19" i="52"/>
  <c r="H35" i="51"/>
  <c r="H34" i="51"/>
  <c r="H33" i="51"/>
  <c r="H32" i="51"/>
  <c r="H31" i="51"/>
  <c r="H30" i="51"/>
  <c r="H29" i="51"/>
  <c r="H28" i="51"/>
  <c r="H27" i="51"/>
  <c r="H26" i="51"/>
  <c r="H25" i="51"/>
  <c r="H24" i="51"/>
  <c r="H23" i="51"/>
  <c r="H22" i="51"/>
  <c r="H21" i="51"/>
  <c r="H20" i="51"/>
  <c r="H19" i="51"/>
  <c r="H35" i="50"/>
  <c r="H34" i="50"/>
  <c r="H33" i="50"/>
  <c r="H32" i="50"/>
  <c r="H31" i="50"/>
  <c r="H30" i="50"/>
  <c r="H29" i="50"/>
  <c r="H28" i="50"/>
  <c r="H27" i="50"/>
  <c r="H26" i="50"/>
  <c r="H25" i="50"/>
  <c r="H24" i="50"/>
  <c r="H23" i="50"/>
  <c r="H22" i="50"/>
  <c r="H21" i="50"/>
  <c r="H20" i="50"/>
  <c r="H19" i="50"/>
  <c r="H35" i="49"/>
  <c r="H34" i="49"/>
  <c r="H33" i="49"/>
  <c r="H32" i="49"/>
  <c r="H31" i="49"/>
  <c r="H30" i="49"/>
  <c r="H29" i="49"/>
  <c r="H28" i="49"/>
  <c r="H27" i="49"/>
  <c r="H26" i="49"/>
  <c r="H25" i="49"/>
  <c r="H24" i="49"/>
  <c r="H23" i="49"/>
  <c r="H22" i="49"/>
  <c r="H21" i="49"/>
  <c r="H20" i="49"/>
  <c r="H19" i="49"/>
  <c r="H35" i="48"/>
  <c r="H34" i="48"/>
  <c r="H33" i="48"/>
  <c r="H32" i="48"/>
  <c r="H31" i="48"/>
  <c r="H30" i="48"/>
  <c r="H29" i="48"/>
  <c r="H28" i="48"/>
  <c r="H27" i="48"/>
  <c r="H26" i="48"/>
  <c r="H25" i="48"/>
  <c r="H24" i="48"/>
  <c r="H23" i="48"/>
  <c r="H22" i="48"/>
  <c r="H21" i="48"/>
  <c r="H20" i="48"/>
  <c r="H19" i="48"/>
  <c r="H35" i="47"/>
  <c r="H34" i="47"/>
  <c r="H33" i="47"/>
  <c r="H32" i="47"/>
  <c r="H31" i="47"/>
  <c r="H30" i="47"/>
  <c r="H29" i="47"/>
  <c r="H28" i="47"/>
  <c r="H27" i="47"/>
  <c r="H26" i="47"/>
  <c r="H25" i="47"/>
  <c r="H24" i="47"/>
  <c r="H23" i="47"/>
  <c r="H22" i="47"/>
  <c r="H21" i="47"/>
  <c r="H20" i="47"/>
  <c r="H19" i="47"/>
  <c r="H35" i="46"/>
  <c r="H34" i="46"/>
  <c r="H33" i="46"/>
  <c r="H32" i="46"/>
  <c r="H31" i="46"/>
  <c r="H30" i="46"/>
  <c r="H29" i="46"/>
  <c r="H28" i="46"/>
  <c r="H27" i="46"/>
  <c r="H26" i="46"/>
  <c r="H25" i="46"/>
  <c r="H24" i="46"/>
  <c r="H23" i="46"/>
  <c r="H22" i="46"/>
  <c r="H21" i="46"/>
  <c r="H20" i="46"/>
  <c r="H19" i="46"/>
  <c r="H35" i="45" l="1"/>
  <c r="H34" i="45"/>
  <c r="H33" i="45"/>
  <c r="H32" i="45"/>
  <c r="H31" i="45"/>
  <c r="H30" i="45"/>
  <c r="H29" i="45"/>
  <c r="H28" i="45"/>
  <c r="H27" i="45"/>
  <c r="H26" i="45"/>
  <c r="H25" i="45"/>
  <c r="H24" i="45"/>
  <c r="H23" i="45"/>
  <c r="H22" i="45"/>
  <c r="H21" i="45"/>
  <c r="H20" i="45"/>
  <c r="H19" i="45"/>
  <c r="H35" i="42"/>
  <c r="H34" i="42"/>
  <c r="H33" i="42"/>
  <c r="H32" i="42"/>
  <c r="H31" i="42"/>
  <c r="H30" i="42"/>
  <c r="H29" i="42"/>
  <c r="H28" i="42"/>
  <c r="H27" i="42"/>
  <c r="H26" i="42"/>
  <c r="H25" i="42"/>
  <c r="H24" i="42"/>
  <c r="H23" i="42"/>
  <c r="H22" i="42"/>
  <c r="H21" i="42"/>
  <c r="H20" i="42"/>
  <c r="H19" i="42"/>
  <c r="H35" i="44"/>
  <c r="H34" i="44"/>
  <c r="H33" i="44"/>
  <c r="H32" i="44"/>
  <c r="H31" i="44"/>
  <c r="H30" i="44"/>
  <c r="H29" i="44"/>
  <c r="H28" i="44"/>
  <c r="H27" i="44"/>
  <c r="H26" i="44"/>
  <c r="H25" i="44"/>
  <c r="H24" i="44"/>
  <c r="H23" i="44"/>
  <c r="H22" i="44"/>
  <c r="H21" i="44"/>
  <c r="H20" i="44"/>
  <c r="H19" i="44"/>
  <c r="C7" i="67" l="1"/>
  <c r="B1" i="67"/>
  <c r="B73" i="67"/>
  <c r="D12" i="67"/>
  <c r="E7" i="67"/>
  <c r="C7" i="66"/>
  <c r="E7" i="66" s="1"/>
  <c r="B1" i="66"/>
  <c r="B73" i="66"/>
  <c r="D12" i="66"/>
  <c r="AH39" i="1"/>
  <c r="AH34" i="1"/>
  <c r="AH35" i="1"/>
  <c r="AH36" i="1"/>
  <c r="AH37" i="1"/>
  <c r="AH38" i="1"/>
  <c r="AH8" i="1"/>
  <c r="AH9" i="1"/>
  <c r="AH10" i="1"/>
  <c r="AH11" i="1"/>
  <c r="AH12" i="1"/>
  <c r="AH13" i="1"/>
  <c r="AH14" i="1"/>
  <c r="AH15" i="1"/>
  <c r="AH16" i="1"/>
  <c r="AH17" i="1"/>
  <c r="AH18" i="1"/>
  <c r="AH22" i="1"/>
  <c r="AH23" i="1"/>
  <c r="AH24" i="1"/>
  <c r="AH25" i="1"/>
  <c r="AH26" i="1"/>
  <c r="AH27" i="1"/>
  <c r="AH28" i="1"/>
  <c r="AH29" i="1"/>
  <c r="AH30" i="1"/>
  <c r="AH31" i="1"/>
  <c r="AH32" i="1"/>
  <c r="AH33" i="1"/>
  <c r="AH7" i="1"/>
  <c r="C7" i="65"/>
  <c r="E7" i="65" s="1"/>
  <c r="B1" i="65"/>
  <c r="B72" i="65"/>
  <c r="D12" i="65"/>
  <c r="C7" i="64"/>
  <c r="B1" i="64"/>
  <c r="B72" i="64"/>
  <c r="D12" i="64"/>
  <c r="E7" i="64"/>
  <c r="C7" i="63"/>
  <c r="E7" i="63" s="1"/>
  <c r="B1" i="63"/>
  <c r="B72" i="63"/>
  <c r="D12" i="63"/>
  <c r="C7" i="62"/>
  <c r="E7" i="62" s="1"/>
  <c r="B1" i="62"/>
  <c r="B73" i="62"/>
  <c r="D12" i="62"/>
  <c r="C7" i="61"/>
  <c r="E7" i="61" s="1"/>
  <c r="B1" i="61"/>
  <c r="B73" i="61"/>
  <c r="G71" i="61"/>
  <c r="D12" i="61"/>
  <c r="C7" i="60"/>
  <c r="E7" i="60" s="1"/>
  <c r="B1" i="60"/>
  <c r="B73" i="60"/>
  <c r="D12" i="60"/>
  <c r="C7" i="59"/>
  <c r="E7" i="59" s="1"/>
  <c r="B1" i="59"/>
  <c r="B71" i="59"/>
  <c r="D12" i="59"/>
  <c r="C7" i="58"/>
  <c r="E7" i="58" s="1"/>
  <c r="B1" i="58"/>
  <c r="B73" i="58"/>
  <c r="G71" i="58"/>
  <c r="D12" i="58"/>
  <c r="C7" i="57"/>
  <c r="E7" i="57" s="1"/>
  <c r="B1" i="57"/>
  <c r="G71" i="57"/>
  <c r="B73" i="57" s="1"/>
  <c r="D12" i="57"/>
  <c r="C7" i="56"/>
  <c r="E7" i="56" s="1"/>
  <c r="B1" i="56"/>
  <c r="B73" i="56"/>
  <c r="D12" i="56"/>
  <c r="C7" i="55"/>
  <c r="E7" i="55" s="1"/>
  <c r="B1" i="55"/>
  <c r="G71" i="55"/>
  <c r="B73" i="55" s="1"/>
  <c r="D12" i="55"/>
  <c r="C7" i="54"/>
  <c r="E7" i="54" s="1"/>
  <c r="B1" i="54"/>
  <c r="G70" i="54"/>
  <c r="B72" i="54" s="1"/>
  <c r="D12" i="54"/>
  <c r="W8" i="1"/>
  <c r="D9" i="76" s="1"/>
  <c r="W9" i="1"/>
  <c r="D10" i="76" s="1"/>
  <c r="W10" i="1"/>
  <c r="D11" i="76" s="1"/>
  <c r="W11" i="1"/>
  <c r="D12" i="76" s="1"/>
  <c r="W12" i="1"/>
  <c r="D13" i="76" s="1"/>
  <c r="W13" i="1"/>
  <c r="D14" i="76" s="1"/>
  <c r="W14" i="1"/>
  <c r="D15" i="76" s="1"/>
  <c r="W15" i="1"/>
  <c r="D16" i="76" s="1"/>
  <c r="W16" i="1"/>
  <c r="D17" i="76" s="1"/>
  <c r="W17" i="1"/>
  <c r="D18" i="76" s="1"/>
  <c r="W18" i="1"/>
  <c r="D19" i="76" s="1"/>
  <c r="W19" i="1"/>
  <c r="D20" i="76" s="1"/>
  <c r="W20" i="1"/>
  <c r="D21" i="76" s="1"/>
  <c r="W21" i="1"/>
  <c r="D22" i="76" s="1"/>
  <c r="W22" i="1"/>
  <c r="D23" i="76" s="1"/>
  <c r="W23" i="1"/>
  <c r="D24" i="76" s="1"/>
  <c r="W24" i="1"/>
  <c r="D25" i="76" s="1"/>
  <c r="W25" i="1"/>
  <c r="D26" i="76" s="1"/>
  <c r="W26" i="1"/>
  <c r="D27" i="76" s="1"/>
  <c r="W27" i="1"/>
  <c r="D28" i="76" s="1"/>
  <c r="W28" i="1"/>
  <c r="D29" i="76" s="1"/>
  <c r="W29" i="1"/>
  <c r="D30" i="76" s="1"/>
  <c r="W30" i="1"/>
  <c r="D31" i="76" s="1"/>
  <c r="W31" i="1"/>
  <c r="D32" i="76" s="1"/>
  <c r="W32" i="1"/>
  <c r="W33" i="1"/>
  <c r="W34" i="1"/>
  <c r="W35" i="1"/>
  <c r="W36" i="1"/>
  <c r="W37" i="1"/>
  <c r="W38" i="1"/>
  <c r="W39" i="1"/>
  <c r="W7" i="1"/>
  <c r="D8" i="76" s="1"/>
  <c r="C7" i="53"/>
  <c r="E7" i="53" s="1"/>
  <c r="B1" i="53"/>
  <c r="B73" i="53"/>
  <c r="D12" i="53"/>
  <c r="C7" i="52"/>
  <c r="E7" i="52" s="1"/>
  <c r="B1" i="52"/>
  <c r="B73" i="52"/>
  <c r="D12" i="52"/>
  <c r="C7" i="51"/>
  <c r="E7" i="51" s="1"/>
  <c r="B1" i="51"/>
  <c r="B73" i="51"/>
  <c r="D12" i="51"/>
  <c r="C7" i="50"/>
  <c r="E7" i="50" s="1"/>
  <c r="B1" i="50"/>
  <c r="B72" i="50"/>
  <c r="D12" i="50"/>
  <c r="C7" i="49"/>
  <c r="E7" i="49" s="1"/>
  <c r="B1" i="49"/>
  <c r="B73" i="49"/>
  <c r="D12" i="49"/>
  <c r="C7" i="48"/>
  <c r="E7" i="48" s="1"/>
  <c r="B1" i="48"/>
  <c r="B73" i="48"/>
  <c r="G71" i="48"/>
  <c r="D12" i="48"/>
  <c r="C7" i="47"/>
  <c r="E7" i="47" s="1"/>
  <c r="B1" i="47"/>
  <c r="B73" i="47"/>
  <c r="D12" i="47"/>
  <c r="C7" i="46"/>
  <c r="B1" i="46"/>
  <c r="G71" i="46"/>
  <c r="B73" i="46" s="1"/>
  <c r="D12" i="46"/>
  <c r="E7" i="46"/>
  <c r="C7" i="45"/>
  <c r="E7" i="45" s="1"/>
  <c r="B1" i="45"/>
  <c r="B72" i="45"/>
  <c r="D12" i="45"/>
  <c r="B1" i="44"/>
  <c r="C7" i="44"/>
  <c r="E7" i="44" s="1"/>
  <c r="B72" i="44"/>
  <c r="D12" i="44"/>
  <c r="BS7" i="1"/>
  <c r="BS8" i="1"/>
  <c r="BS9" i="1"/>
  <c r="BS10" i="1"/>
  <c r="BS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M39"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7" i="1"/>
  <c r="BI48" i="1"/>
  <c r="BI49" i="1"/>
  <c r="BI50" i="1"/>
  <c r="BI51" i="1"/>
  <c r="BI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7" i="1"/>
  <c r="V40" i="1"/>
  <c r="V42" i="1"/>
  <c r="V44" i="1"/>
  <c r="B1" i="42"/>
  <c r="BV8" i="1"/>
  <c r="BV9" i="1"/>
  <c r="BV10" i="1"/>
  <c r="BV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7" i="1"/>
  <c r="BU8" i="1"/>
  <c r="BU9" i="1"/>
  <c r="BU10" i="1"/>
  <c r="BU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7" i="1"/>
  <c r="BQ8" i="1"/>
  <c r="BQ9"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7" i="1"/>
  <c r="BT8" i="1"/>
  <c r="BT9" i="1"/>
  <c r="BT10" i="1"/>
  <c r="BT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7" i="1"/>
  <c r="BR8" i="1"/>
  <c r="BR9" i="1"/>
  <c r="BR10" i="1"/>
  <c r="BR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7" i="1"/>
  <c r="BP8" i="1"/>
  <c r="BP9" i="1"/>
  <c r="BP10"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7"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7" i="1"/>
  <c r="AZ39" i="1"/>
  <c r="AZ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7"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7"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7"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Q31" i="1"/>
  <c r="AQ32" i="1"/>
  <c r="AQ33" i="1"/>
  <c r="AQ34" i="1"/>
  <c r="AQ35" i="1"/>
  <c r="AQ36" i="1"/>
  <c r="AQ37" i="1"/>
  <c r="AQ38" i="1"/>
  <c r="AQ39" i="1"/>
  <c r="AR31" i="1"/>
  <c r="AR32" i="1"/>
  <c r="AR33" i="1"/>
  <c r="AR34" i="1"/>
  <c r="BY34" i="1" s="1"/>
  <c r="AR35" i="1"/>
  <c r="AR36" i="1"/>
  <c r="AR37" i="1"/>
  <c r="AR38" i="1"/>
  <c r="AR39"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7" i="1"/>
  <c r="BO8" i="1"/>
  <c r="BO9" i="1"/>
  <c r="BO10" i="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7" i="1"/>
  <c r="AX40" i="1" l="1"/>
  <c r="BC40" i="1"/>
  <c r="AT40" i="1"/>
  <c r="AZ40" i="1"/>
  <c r="BX39" i="1"/>
  <c r="BX35" i="1"/>
  <c r="BX31" i="1"/>
  <c r="BX36" i="1"/>
  <c r="BX32" i="1"/>
  <c r="BY36" i="1"/>
  <c r="AV40" i="1"/>
  <c r="BX38" i="1"/>
  <c r="BX34" i="1"/>
  <c r="BY38" i="1"/>
  <c r="BY32" i="1"/>
  <c r="BX37" i="1"/>
  <c r="BX33" i="1"/>
  <c r="BY39" i="1"/>
  <c r="BY37" i="1"/>
  <c r="BY35" i="1"/>
  <c r="BY33" i="1"/>
  <c r="BY31" i="1"/>
  <c r="BF40" i="1"/>
  <c r="BE40" i="1"/>
  <c r="BD40" i="1"/>
  <c r="BB40" i="1"/>
  <c r="BA40" i="1"/>
  <c r="AY40" i="1"/>
  <c r="AS40" i="1"/>
  <c r="AU40" i="1"/>
  <c r="AW40" i="1"/>
  <c r="B37" i="74" l="1"/>
  <c r="B37" i="73"/>
  <c r="B37" i="72"/>
  <c r="B37" i="71"/>
  <c r="B37" i="68"/>
  <c r="B37" i="70"/>
  <c r="B37" i="69"/>
  <c r="B37" i="75"/>
  <c r="B37" i="67"/>
  <c r="B45" i="73"/>
  <c r="B44" i="73" s="1"/>
  <c r="B45" i="70"/>
  <c r="B44" i="70" s="1"/>
  <c r="B45" i="69"/>
  <c r="B44" i="69" s="1"/>
  <c r="B45" i="75"/>
  <c r="B44" i="75" s="1"/>
  <c r="B45" i="72"/>
  <c r="B44" i="72" s="1"/>
  <c r="B45" i="71"/>
  <c r="B44" i="71" s="1"/>
  <c r="B45" i="74"/>
  <c r="B44" i="74" s="1"/>
  <c r="B45" i="68"/>
  <c r="B44" i="68" s="1"/>
  <c r="B45" i="67"/>
  <c r="B44" i="67" s="1"/>
  <c r="AO8" i="1"/>
  <c r="AP8" i="1" s="1"/>
  <c r="AO9" i="1"/>
  <c r="AP9" i="1" s="1"/>
  <c r="AO10" i="1"/>
  <c r="AP10" i="1" s="1"/>
  <c r="AO11" i="1"/>
  <c r="AP11" i="1" s="1"/>
  <c r="AO12" i="1"/>
  <c r="AP12" i="1" s="1"/>
  <c r="AO13" i="1"/>
  <c r="AP13" i="1" s="1"/>
  <c r="AO14" i="1"/>
  <c r="AP14" i="1" s="1"/>
  <c r="AO15" i="1"/>
  <c r="AP15" i="1" s="1"/>
  <c r="AO16" i="1"/>
  <c r="AP16" i="1" s="1"/>
  <c r="AO17" i="1"/>
  <c r="AP17" i="1" s="1"/>
  <c r="AO18" i="1"/>
  <c r="AP18" i="1" s="1"/>
  <c r="AO19" i="1"/>
  <c r="AP19" i="1" s="1"/>
  <c r="AO20" i="1"/>
  <c r="AP20" i="1" s="1"/>
  <c r="AO21" i="1"/>
  <c r="AP21" i="1" s="1"/>
  <c r="AO22" i="1"/>
  <c r="AP22" i="1" s="1"/>
  <c r="AO23" i="1"/>
  <c r="AP23" i="1" s="1"/>
  <c r="AO24" i="1"/>
  <c r="AP24" i="1" s="1"/>
  <c r="AO25" i="1"/>
  <c r="AP25" i="1" s="1"/>
  <c r="AO26" i="1"/>
  <c r="AP26" i="1" s="1"/>
  <c r="AO27" i="1"/>
  <c r="AP27" i="1" s="1"/>
  <c r="AO28" i="1"/>
  <c r="AP28" i="1" s="1"/>
  <c r="AO29" i="1"/>
  <c r="AP29" i="1" s="1"/>
  <c r="AO30" i="1"/>
  <c r="AP30" i="1" s="1"/>
  <c r="AO31" i="1"/>
  <c r="AP31" i="1" s="1"/>
  <c r="AO32" i="1"/>
  <c r="AP32" i="1" s="1"/>
  <c r="AO33" i="1"/>
  <c r="AP33" i="1" s="1"/>
  <c r="AO34" i="1"/>
  <c r="AP34" i="1" s="1"/>
  <c r="AO35" i="1"/>
  <c r="AP35" i="1" s="1"/>
  <c r="AO36" i="1"/>
  <c r="AP36" i="1" s="1"/>
  <c r="AO37" i="1"/>
  <c r="AP37" i="1" s="1"/>
  <c r="AO38" i="1"/>
  <c r="AP38" i="1" s="1"/>
  <c r="AO39" i="1"/>
  <c r="AP39" i="1" s="1"/>
  <c r="AO7" i="1"/>
  <c r="AP7" i="1" s="1"/>
  <c r="AR30" i="1" l="1"/>
  <c r="BY30" i="1" s="1"/>
  <c r="B45" i="66" s="1"/>
  <c r="AQ30" i="1"/>
  <c r="BX30" i="1" s="1"/>
  <c r="B37" i="66" s="1"/>
  <c r="AQ21" i="1"/>
  <c r="BX21" i="1" s="1"/>
  <c r="B37" i="57" s="1"/>
  <c r="AR21" i="1"/>
  <c r="BY21" i="1" s="1"/>
  <c r="B45" i="57" s="1"/>
  <c r="AQ19" i="1"/>
  <c r="BX19" i="1" s="1"/>
  <c r="B37" i="55" s="1"/>
  <c r="AR19" i="1"/>
  <c r="BY19" i="1" s="1"/>
  <c r="B45" i="55" s="1"/>
  <c r="AR20" i="1"/>
  <c r="BY20" i="1" s="1"/>
  <c r="B45" i="56" s="1"/>
  <c r="AQ20" i="1"/>
  <c r="BX20" i="1" s="1"/>
  <c r="B37" i="56" s="1"/>
  <c r="AQ29" i="1"/>
  <c r="BX29" i="1" s="1"/>
  <c r="B37" i="65" s="1"/>
  <c r="AR29" i="1"/>
  <c r="BY29" i="1" s="1"/>
  <c r="B44" i="65" s="1"/>
  <c r="AQ27" i="1"/>
  <c r="BX27" i="1" s="1"/>
  <c r="B37" i="63" s="1"/>
  <c r="AR27" i="1"/>
  <c r="BY27" i="1" s="1"/>
  <c r="B44" i="63" s="1"/>
  <c r="AQ25" i="1"/>
  <c r="BX25" i="1" s="1"/>
  <c r="B37" i="61" s="1"/>
  <c r="AR25" i="1"/>
  <c r="BY25" i="1" s="1"/>
  <c r="B45" i="61" s="1"/>
  <c r="AQ23" i="1"/>
  <c r="BX23" i="1" s="1"/>
  <c r="B37" i="59" s="1"/>
  <c r="AR23" i="1"/>
  <c r="BY23" i="1" s="1"/>
  <c r="B43" i="59" s="1"/>
  <c r="AQ17" i="1"/>
  <c r="BX17" i="1" s="1"/>
  <c r="B37" i="53" s="1"/>
  <c r="AR17" i="1"/>
  <c r="BY17" i="1" s="1"/>
  <c r="AQ15" i="1"/>
  <c r="BX15" i="1" s="1"/>
  <c r="B37" i="51" s="1"/>
  <c r="AR15" i="1"/>
  <c r="BY15" i="1" s="1"/>
  <c r="B45" i="51" s="1"/>
  <c r="AQ13" i="1"/>
  <c r="BX13" i="1" s="1"/>
  <c r="B37" i="49" s="1"/>
  <c r="AR13" i="1"/>
  <c r="BY13" i="1" s="1"/>
  <c r="B45" i="49" s="1"/>
  <c r="AQ11" i="1"/>
  <c r="BX11" i="1" s="1"/>
  <c r="B37" i="47" s="1"/>
  <c r="AR11" i="1"/>
  <c r="BY11" i="1" s="1"/>
  <c r="B45" i="47" s="1"/>
  <c r="AQ9" i="1"/>
  <c r="BX9" i="1" s="1"/>
  <c r="B37" i="45" s="1"/>
  <c r="AR9" i="1"/>
  <c r="BY9" i="1" s="1"/>
  <c r="B44" i="45" s="1"/>
  <c r="AR7" i="1"/>
  <c r="BY7" i="1" s="1"/>
  <c r="B44" i="42" s="1"/>
  <c r="AQ7" i="1"/>
  <c r="BX7" i="1" s="1"/>
  <c r="B37" i="42" s="1"/>
  <c r="AR28" i="1"/>
  <c r="BY28" i="1" s="1"/>
  <c r="B44" i="64" s="1"/>
  <c r="AQ28" i="1"/>
  <c r="BX28" i="1" s="1"/>
  <c r="B37" i="64" s="1"/>
  <c r="AR26" i="1"/>
  <c r="BY26" i="1" s="1"/>
  <c r="B45" i="62" s="1"/>
  <c r="AQ26" i="1"/>
  <c r="BX26" i="1" s="1"/>
  <c r="B37" i="62" s="1"/>
  <c r="AR24" i="1"/>
  <c r="BY24" i="1" s="1"/>
  <c r="B45" i="60" s="1"/>
  <c r="AQ24" i="1"/>
  <c r="BX24" i="1" s="1"/>
  <c r="B37" i="60" s="1"/>
  <c r="AR22" i="1"/>
  <c r="BY22" i="1" s="1"/>
  <c r="B45" i="58" s="1"/>
  <c r="AQ22" i="1"/>
  <c r="BX22" i="1" s="1"/>
  <c r="B37" i="58" s="1"/>
  <c r="AR18" i="1"/>
  <c r="BY18" i="1" s="1"/>
  <c r="B44" i="54" s="1"/>
  <c r="AQ18" i="1"/>
  <c r="BX18" i="1" s="1"/>
  <c r="B37" i="54" s="1"/>
  <c r="AR16" i="1"/>
  <c r="BY16" i="1" s="1"/>
  <c r="B45" i="52" s="1"/>
  <c r="AQ16" i="1"/>
  <c r="BX16" i="1" s="1"/>
  <c r="B37" i="52" s="1"/>
  <c r="AR14" i="1"/>
  <c r="BY14" i="1" s="1"/>
  <c r="B44" i="50" s="1"/>
  <c r="AQ14" i="1"/>
  <c r="BX14" i="1" s="1"/>
  <c r="B37" i="50" s="1"/>
  <c r="AR12" i="1"/>
  <c r="BY12" i="1" s="1"/>
  <c r="B45" i="48" s="1"/>
  <c r="AQ12" i="1"/>
  <c r="BX12" i="1" s="1"/>
  <c r="B37" i="48" s="1"/>
  <c r="AR10" i="1"/>
  <c r="BY10" i="1" s="1"/>
  <c r="B45" i="46" s="1"/>
  <c r="AQ10" i="1"/>
  <c r="BX10" i="1" s="1"/>
  <c r="B37" i="46" s="1"/>
  <c r="AR8" i="1"/>
  <c r="BY8" i="1" s="1"/>
  <c r="B44" i="44" s="1"/>
  <c r="AQ8" i="1"/>
  <c r="BX8" i="1" s="1"/>
  <c r="B37" i="44" s="1"/>
  <c r="AN8" i="1"/>
  <c r="C10" i="44" s="1"/>
  <c r="E10" i="44" s="1"/>
  <c r="AN9" i="1"/>
  <c r="C10" i="45" s="1"/>
  <c r="E10" i="45" s="1"/>
  <c r="AN10" i="1"/>
  <c r="C10" i="46" s="1"/>
  <c r="E10" i="46" s="1"/>
  <c r="AN11" i="1"/>
  <c r="C10" i="47" s="1"/>
  <c r="E10" i="47" s="1"/>
  <c r="AN12" i="1"/>
  <c r="C10" i="48" s="1"/>
  <c r="E10" i="48" s="1"/>
  <c r="AN13" i="1"/>
  <c r="C10" i="49" s="1"/>
  <c r="E10" i="49" s="1"/>
  <c r="AN14" i="1"/>
  <c r="C10" i="50" s="1"/>
  <c r="E10" i="50" s="1"/>
  <c r="AN15" i="1"/>
  <c r="C10" i="51" s="1"/>
  <c r="E10" i="51" s="1"/>
  <c r="AN16" i="1"/>
  <c r="C10" i="52" s="1"/>
  <c r="E10" i="52" s="1"/>
  <c r="AN17" i="1"/>
  <c r="C10" i="53" s="1"/>
  <c r="E10" i="53" s="1"/>
  <c r="AN18" i="1"/>
  <c r="C10" i="54" s="1"/>
  <c r="E10" i="54" s="1"/>
  <c r="AN19" i="1"/>
  <c r="C10" i="55" s="1"/>
  <c r="E10" i="55" s="1"/>
  <c r="AN20" i="1"/>
  <c r="C10" i="56" s="1"/>
  <c r="E10" i="56" s="1"/>
  <c r="AN21" i="1"/>
  <c r="C10" i="57" s="1"/>
  <c r="E10" i="57" s="1"/>
  <c r="AN22" i="1"/>
  <c r="C10" i="58" s="1"/>
  <c r="E10" i="58" s="1"/>
  <c r="AN23" i="1"/>
  <c r="C10" i="59" s="1"/>
  <c r="E10" i="59" s="1"/>
  <c r="AN24" i="1"/>
  <c r="C10" i="60" s="1"/>
  <c r="E10" i="60" s="1"/>
  <c r="AN25" i="1"/>
  <c r="C10" i="61" s="1"/>
  <c r="E10" i="61" s="1"/>
  <c r="AN26" i="1"/>
  <c r="C10" i="62" s="1"/>
  <c r="E10" i="62" s="1"/>
  <c r="AN27" i="1"/>
  <c r="C10" i="63" s="1"/>
  <c r="E10" i="63" s="1"/>
  <c r="AN28" i="1"/>
  <c r="C10" i="64" s="1"/>
  <c r="E10" i="64" s="1"/>
  <c r="AN29" i="1"/>
  <c r="C10" i="65" s="1"/>
  <c r="E10" i="65" s="1"/>
  <c r="AN30" i="1"/>
  <c r="C10" i="66" s="1"/>
  <c r="E10" i="66" s="1"/>
  <c r="AN31" i="1"/>
  <c r="C10" i="67" s="1"/>
  <c r="E10" i="67" s="1"/>
  <c r="AN32" i="1"/>
  <c r="C10" i="68" s="1"/>
  <c r="E10" i="68" s="1"/>
  <c r="AN33" i="1"/>
  <c r="C10" i="69" s="1"/>
  <c r="E10" i="69" s="1"/>
  <c r="AN34" i="1"/>
  <c r="C10" i="70" s="1"/>
  <c r="E10" i="70" s="1"/>
  <c r="AN35" i="1"/>
  <c r="C10" i="71" s="1"/>
  <c r="E10" i="71" s="1"/>
  <c r="AN36" i="1"/>
  <c r="C10" i="72" s="1"/>
  <c r="E10" i="72" s="1"/>
  <c r="AN37" i="1"/>
  <c r="C10" i="73" s="1"/>
  <c r="E10" i="73" s="1"/>
  <c r="AN38" i="1"/>
  <c r="C10" i="74" s="1"/>
  <c r="E10" i="74" s="1"/>
  <c r="AN39" i="1"/>
  <c r="C10" i="75" s="1"/>
  <c r="E10" i="75" s="1"/>
  <c r="AN7" i="1"/>
  <c r="C10" i="42" s="1"/>
  <c r="D12" i="42"/>
  <c r="C7" i="42"/>
  <c r="AM8" i="1"/>
  <c r="C11" i="44" s="1"/>
  <c r="E11" i="44" s="1"/>
  <c r="AM9" i="1"/>
  <c r="C11" i="45" s="1"/>
  <c r="E11" i="45" s="1"/>
  <c r="AM10" i="1"/>
  <c r="C11" i="46" s="1"/>
  <c r="E11" i="46" s="1"/>
  <c r="AM11" i="1"/>
  <c r="C11" i="47" s="1"/>
  <c r="E11" i="47" s="1"/>
  <c r="AM12" i="1"/>
  <c r="C11" i="48" s="1"/>
  <c r="E11" i="48" s="1"/>
  <c r="AM13" i="1"/>
  <c r="C11" i="49" s="1"/>
  <c r="E11" i="49" s="1"/>
  <c r="AM14" i="1"/>
  <c r="C11" i="50" s="1"/>
  <c r="E11" i="50" s="1"/>
  <c r="AM15" i="1"/>
  <c r="C11" i="51" s="1"/>
  <c r="E11" i="51" s="1"/>
  <c r="AM16" i="1"/>
  <c r="C11" i="52" s="1"/>
  <c r="E11" i="52" s="1"/>
  <c r="AM17" i="1"/>
  <c r="C11" i="53" s="1"/>
  <c r="E11" i="53" s="1"/>
  <c r="AM18" i="1"/>
  <c r="C11" i="54" s="1"/>
  <c r="E11" i="54" s="1"/>
  <c r="AM19" i="1"/>
  <c r="C11" i="55" s="1"/>
  <c r="E11" i="55" s="1"/>
  <c r="AM20" i="1"/>
  <c r="C11" i="56" s="1"/>
  <c r="E11" i="56" s="1"/>
  <c r="AM21" i="1"/>
  <c r="C11" i="57" s="1"/>
  <c r="E11" i="57" s="1"/>
  <c r="AM22" i="1"/>
  <c r="C11" i="58" s="1"/>
  <c r="E11" i="58" s="1"/>
  <c r="AM23" i="1"/>
  <c r="C11" i="59" s="1"/>
  <c r="E11" i="59" s="1"/>
  <c r="AM24" i="1"/>
  <c r="C11" i="60" s="1"/>
  <c r="E11" i="60" s="1"/>
  <c r="AM25" i="1"/>
  <c r="C11" i="61" s="1"/>
  <c r="E11" i="61" s="1"/>
  <c r="AM26" i="1"/>
  <c r="C11" i="62" s="1"/>
  <c r="E11" i="62" s="1"/>
  <c r="AM27" i="1"/>
  <c r="C11" i="63" s="1"/>
  <c r="E11" i="63" s="1"/>
  <c r="AM28" i="1"/>
  <c r="C11" i="64" s="1"/>
  <c r="E11" i="64" s="1"/>
  <c r="AM29" i="1"/>
  <c r="C11" i="65" s="1"/>
  <c r="E11" i="65" s="1"/>
  <c r="AM30" i="1"/>
  <c r="C11" i="66" s="1"/>
  <c r="E11" i="66" s="1"/>
  <c r="AM31" i="1"/>
  <c r="C11" i="67" s="1"/>
  <c r="E11" i="67" s="1"/>
  <c r="AM32" i="1"/>
  <c r="C11" i="68" s="1"/>
  <c r="E11" i="68" s="1"/>
  <c r="AM33" i="1"/>
  <c r="C11" i="69" s="1"/>
  <c r="E11" i="69" s="1"/>
  <c r="AM34" i="1"/>
  <c r="C11" i="70" s="1"/>
  <c r="E11" i="70" s="1"/>
  <c r="AM35" i="1"/>
  <c r="C11" i="71" s="1"/>
  <c r="E11" i="71" s="1"/>
  <c r="AM36" i="1"/>
  <c r="C11" i="72" s="1"/>
  <c r="E11" i="72" s="1"/>
  <c r="AM37" i="1"/>
  <c r="C11" i="73" s="1"/>
  <c r="E11" i="73" s="1"/>
  <c r="AM38" i="1"/>
  <c r="C11" i="74" s="1"/>
  <c r="E11" i="74" s="1"/>
  <c r="AM39" i="1"/>
  <c r="C11" i="75" s="1"/>
  <c r="E11" i="75" s="1"/>
  <c r="AM7" i="1"/>
  <c r="C11" i="42" s="1"/>
  <c r="E11" i="42" s="1"/>
  <c r="AL8" i="1"/>
  <c r="C9" i="44" s="1"/>
  <c r="E9" i="44" s="1"/>
  <c r="AL9" i="1"/>
  <c r="C9" i="45" s="1"/>
  <c r="E9" i="45" s="1"/>
  <c r="AL10" i="1"/>
  <c r="C9" i="46" s="1"/>
  <c r="E9" i="46" s="1"/>
  <c r="AL11" i="1"/>
  <c r="C9" i="47" s="1"/>
  <c r="E9" i="47" s="1"/>
  <c r="AL12" i="1"/>
  <c r="C9" i="48" s="1"/>
  <c r="E9" i="48" s="1"/>
  <c r="AL13" i="1"/>
  <c r="C9" i="49" s="1"/>
  <c r="E9" i="49" s="1"/>
  <c r="AL14" i="1"/>
  <c r="C9" i="50" s="1"/>
  <c r="E9" i="50" s="1"/>
  <c r="AL15" i="1"/>
  <c r="C9" i="51" s="1"/>
  <c r="E9" i="51" s="1"/>
  <c r="AL16" i="1"/>
  <c r="C9" i="52" s="1"/>
  <c r="E9" i="52" s="1"/>
  <c r="AL17" i="1"/>
  <c r="C9" i="53" s="1"/>
  <c r="E9" i="53" s="1"/>
  <c r="AL18" i="1"/>
  <c r="C9" i="54" s="1"/>
  <c r="E9" i="54" s="1"/>
  <c r="AL19" i="1"/>
  <c r="C9" i="55" s="1"/>
  <c r="E9" i="55" s="1"/>
  <c r="AL20" i="1"/>
  <c r="C9" i="56" s="1"/>
  <c r="E9" i="56" s="1"/>
  <c r="AL21" i="1"/>
  <c r="C9" i="57" s="1"/>
  <c r="E9" i="57" s="1"/>
  <c r="AL22" i="1"/>
  <c r="C9" i="58" s="1"/>
  <c r="E9" i="58" s="1"/>
  <c r="AL23" i="1"/>
  <c r="C9" i="59" s="1"/>
  <c r="E9" i="59" s="1"/>
  <c r="AL24" i="1"/>
  <c r="C9" i="60" s="1"/>
  <c r="E9" i="60" s="1"/>
  <c r="AL25" i="1"/>
  <c r="C9" i="61" s="1"/>
  <c r="E9" i="61" s="1"/>
  <c r="AL26" i="1"/>
  <c r="C9" i="62" s="1"/>
  <c r="E9" i="62" s="1"/>
  <c r="AL27" i="1"/>
  <c r="C9" i="63" s="1"/>
  <c r="E9" i="63" s="1"/>
  <c r="AL28" i="1"/>
  <c r="C9" i="64" s="1"/>
  <c r="E9" i="64" s="1"/>
  <c r="AL29" i="1"/>
  <c r="C9" i="65" s="1"/>
  <c r="E9" i="65" s="1"/>
  <c r="AL30" i="1"/>
  <c r="C9" i="66" s="1"/>
  <c r="E9" i="66" s="1"/>
  <c r="AL31" i="1"/>
  <c r="C9" i="67" s="1"/>
  <c r="E9" i="67" s="1"/>
  <c r="AL32" i="1"/>
  <c r="C9" i="68" s="1"/>
  <c r="E9" i="68" s="1"/>
  <c r="AL33" i="1"/>
  <c r="C9" i="69" s="1"/>
  <c r="E9" i="69" s="1"/>
  <c r="AL34" i="1"/>
  <c r="C9" i="70" s="1"/>
  <c r="E9" i="70" s="1"/>
  <c r="AL35" i="1"/>
  <c r="C9" i="71" s="1"/>
  <c r="E9" i="71" s="1"/>
  <c r="AL36" i="1"/>
  <c r="C9" i="72" s="1"/>
  <c r="E9" i="72" s="1"/>
  <c r="AL37" i="1"/>
  <c r="C9" i="73" s="1"/>
  <c r="E9" i="73" s="1"/>
  <c r="AL38" i="1"/>
  <c r="C9" i="74" s="1"/>
  <c r="E9" i="74" s="1"/>
  <c r="AL39" i="1"/>
  <c r="C9" i="75" s="1"/>
  <c r="E9" i="75" s="1"/>
  <c r="AL7" i="1"/>
  <c r="C9" i="42" s="1"/>
  <c r="E9" i="42" s="1"/>
  <c r="AJ8" i="1"/>
  <c r="C8" i="44" s="1"/>
  <c r="E8" i="44" s="1"/>
  <c r="AJ9" i="1"/>
  <c r="C8" i="45" s="1"/>
  <c r="E8" i="45" s="1"/>
  <c r="AJ10" i="1"/>
  <c r="C8" i="46" s="1"/>
  <c r="E8" i="46" s="1"/>
  <c r="AJ11" i="1"/>
  <c r="C8" i="47" s="1"/>
  <c r="E8" i="47" s="1"/>
  <c r="AJ12" i="1"/>
  <c r="C8" i="48" s="1"/>
  <c r="E8" i="48" s="1"/>
  <c r="AJ13" i="1"/>
  <c r="C8" i="49" s="1"/>
  <c r="E8" i="49" s="1"/>
  <c r="AJ14" i="1"/>
  <c r="C8" i="50" s="1"/>
  <c r="E8" i="50" s="1"/>
  <c r="AJ15" i="1"/>
  <c r="C8" i="51" s="1"/>
  <c r="E8" i="51" s="1"/>
  <c r="AJ16" i="1"/>
  <c r="C8" i="52" s="1"/>
  <c r="E8" i="52" s="1"/>
  <c r="AJ17" i="1"/>
  <c r="C8" i="53" s="1"/>
  <c r="E8" i="53" s="1"/>
  <c r="AJ18" i="1"/>
  <c r="C8" i="54" s="1"/>
  <c r="E8" i="54" s="1"/>
  <c r="AJ19" i="1"/>
  <c r="C8" i="55" s="1"/>
  <c r="E8" i="55" s="1"/>
  <c r="AJ20" i="1"/>
  <c r="C8" i="56" s="1"/>
  <c r="E8" i="56" s="1"/>
  <c r="AJ21" i="1"/>
  <c r="C8" i="57" s="1"/>
  <c r="E8" i="57" s="1"/>
  <c r="AJ22" i="1"/>
  <c r="C8" i="58" s="1"/>
  <c r="E8" i="58" s="1"/>
  <c r="AJ23" i="1"/>
  <c r="C8" i="59" s="1"/>
  <c r="E8" i="59" s="1"/>
  <c r="AJ24" i="1"/>
  <c r="C8" i="60" s="1"/>
  <c r="E8" i="60" s="1"/>
  <c r="AJ25" i="1"/>
  <c r="C8" i="61" s="1"/>
  <c r="E8" i="61" s="1"/>
  <c r="AJ26" i="1"/>
  <c r="C8" i="62" s="1"/>
  <c r="E8" i="62" s="1"/>
  <c r="AJ27" i="1"/>
  <c r="C8" i="63" s="1"/>
  <c r="E8" i="63" s="1"/>
  <c r="AJ28" i="1"/>
  <c r="C8" i="64" s="1"/>
  <c r="E8" i="64" s="1"/>
  <c r="AJ29" i="1"/>
  <c r="C8" i="65" s="1"/>
  <c r="E8" i="65" s="1"/>
  <c r="AJ30" i="1"/>
  <c r="C8" i="66" s="1"/>
  <c r="E8" i="66" s="1"/>
  <c r="AJ31" i="1"/>
  <c r="C8" i="67" s="1"/>
  <c r="E8" i="67" s="1"/>
  <c r="AJ32" i="1"/>
  <c r="C8" i="68" s="1"/>
  <c r="E8" i="68" s="1"/>
  <c r="AJ33" i="1"/>
  <c r="C8" i="69" s="1"/>
  <c r="E8" i="69" s="1"/>
  <c r="AJ34" i="1"/>
  <c r="C8" i="70" s="1"/>
  <c r="E8" i="70" s="1"/>
  <c r="AJ35" i="1"/>
  <c r="C8" i="71" s="1"/>
  <c r="E8" i="71" s="1"/>
  <c r="AJ36" i="1"/>
  <c r="C8" i="72" s="1"/>
  <c r="E8" i="72" s="1"/>
  <c r="AJ37" i="1"/>
  <c r="C8" i="73" s="1"/>
  <c r="E8" i="73" s="1"/>
  <c r="AJ38" i="1"/>
  <c r="C8" i="74" s="1"/>
  <c r="E8" i="74" s="1"/>
  <c r="AJ39" i="1"/>
  <c r="C8" i="75" s="1"/>
  <c r="E8" i="75" s="1"/>
  <c r="AJ7" i="1"/>
  <c r="C8" i="42" s="1"/>
  <c r="E8" i="42" s="1"/>
  <c r="AK8" i="1"/>
  <c r="C6" i="44" s="1"/>
  <c r="E6" i="44" s="1"/>
  <c r="AK9" i="1"/>
  <c r="C6" i="45" s="1"/>
  <c r="E6" i="45" s="1"/>
  <c r="AK10" i="1"/>
  <c r="C6" i="46" s="1"/>
  <c r="E6" i="46" s="1"/>
  <c r="AK11" i="1"/>
  <c r="C6" i="47" s="1"/>
  <c r="E6" i="47" s="1"/>
  <c r="AK12" i="1"/>
  <c r="C6" i="48" s="1"/>
  <c r="E6" i="48" s="1"/>
  <c r="AK13" i="1"/>
  <c r="C6" i="49" s="1"/>
  <c r="E6" i="49" s="1"/>
  <c r="AK14" i="1"/>
  <c r="C6" i="50" s="1"/>
  <c r="E6" i="50" s="1"/>
  <c r="AK15" i="1"/>
  <c r="C6" i="51" s="1"/>
  <c r="E6" i="51" s="1"/>
  <c r="AK16" i="1"/>
  <c r="C6" i="52" s="1"/>
  <c r="E6" i="52" s="1"/>
  <c r="AK17" i="1"/>
  <c r="C6" i="53" s="1"/>
  <c r="E6" i="53" s="1"/>
  <c r="AK18" i="1"/>
  <c r="C6" i="54" s="1"/>
  <c r="E6" i="54" s="1"/>
  <c r="AK19" i="1"/>
  <c r="C6" i="55" s="1"/>
  <c r="E6" i="55" s="1"/>
  <c r="AK20" i="1"/>
  <c r="C6" i="56" s="1"/>
  <c r="E6" i="56" s="1"/>
  <c r="AK21" i="1"/>
  <c r="C6" i="57" s="1"/>
  <c r="E6" i="57" s="1"/>
  <c r="AK22" i="1"/>
  <c r="C6" i="58" s="1"/>
  <c r="E6" i="58" s="1"/>
  <c r="AK23" i="1"/>
  <c r="C6" i="59" s="1"/>
  <c r="E6" i="59" s="1"/>
  <c r="AK24" i="1"/>
  <c r="C6" i="60" s="1"/>
  <c r="E6" i="60" s="1"/>
  <c r="AK25" i="1"/>
  <c r="C6" i="61" s="1"/>
  <c r="E6" i="61" s="1"/>
  <c r="AK26" i="1"/>
  <c r="C6" i="62" s="1"/>
  <c r="E6" i="62" s="1"/>
  <c r="AK27" i="1"/>
  <c r="C6" i="63" s="1"/>
  <c r="E6" i="63" s="1"/>
  <c r="AK28" i="1"/>
  <c r="C6" i="64" s="1"/>
  <c r="E6" i="64" s="1"/>
  <c r="AK29" i="1"/>
  <c r="C6" i="65" s="1"/>
  <c r="E6" i="65" s="1"/>
  <c r="AK30" i="1"/>
  <c r="C6" i="66" s="1"/>
  <c r="E6" i="66" s="1"/>
  <c r="AK31" i="1"/>
  <c r="C6" i="67" s="1"/>
  <c r="E6" i="67" s="1"/>
  <c r="AK32" i="1"/>
  <c r="C6" i="68" s="1"/>
  <c r="E6" i="68" s="1"/>
  <c r="AK33" i="1"/>
  <c r="C6" i="69" s="1"/>
  <c r="AK34" i="1"/>
  <c r="C6" i="70" s="1"/>
  <c r="E6" i="70" s="1"/>
  <c r="AK35" i="1"/>
  <c r="C6" i="71" s="1"/>
  <c r="E6" i="71" s="1"/>
  <c r="AK36" i="1"/>
  <c r="C6" i="72" s="1"/>
  <c r="E6" i="72" s="1"/>
  <c r="AK37" i="1"/>
  <c r="C6" i="73" s="1"/>
  <c r="E6" i="73" s="1"/>
  <c r="AK38" i="1"/>
  <c r="C6" i="74" s="1"/>
  <c r="E6" i="74" s="1"/>
  <c r="AK39" i="1"/>
  <c r="C6" i="75" s="1"/>
  <c r="E6" i="75" s="1"/>
  <c r="AK7" i="1"/>
  <c r="C6" i="42" s="1"/>
  <c r="E6" i="42" s="1"/>
  <c r="AI8" i="1"/>
  <c r="C5" i="44" s="1"/>
  <c r="AI9" i="1"/>
  <c r="C5" i="45" s="1"/>
  <c r="AI10" i="1"/>
  <c r="C5" i="46" s="1"/>
  <c r="AI11" i="1"/>
  <c r="C5" i="47" s="1"/>
  <c r="AI12" i="1"/>
  <c r="C5" i="48" s="1"/>
  <c r="AI13" i="1"/>
  <c r="C5" i="49" s="1"/>
  <c r="AI14" i="1"/>
  <c r="C5" i="50" s="1"/>
  <c r="AI15" i="1"/>
  <c r="C5" i="51" s="1"/>
  <c r="AI16" i="1"/>
  <c r="C5" i="52" s="1"/>
  <c r="AI17" i="1"/>
  <c r="C5" i="53" s="1"/>
  <c r="AI18" i="1"/>
  <c r="C5" i="54" s="1"/>
  <c r="AI19" i="1"/>
  <c r="C5" i="55" s="1"/>
  <c r="AI20" i="1"/>
  <c r="C5" i="56" s="1"/>
  <c r="AI21" i="1"/>
  <c r="C5" i="57" s="1"/>
  <c r="AI22" i="1"/>
  <c r="C5" i="58" s="1"/>
  <c r="AI23" i="1"/>
  <c r="C5" i="59" s="1"/>
  <c r="AI24" i="1"/>
  <c r="C5" i="60" s="1"/>
  <c r="AI25" i="1"/>
  <c r="C5" i="61" s="1"/>
  <c r="AI26" i="1"/>
  <c r="C5" i="62" s="1"/>
  <c r="AI27" i="1"/>
  <c r="C5" i="63" s="1"/>
  <c r="AI28" i="1"/>
  <c r="C5" i="64" s="1"/>
  <c r="AI29" i="1"/>
  <c r="C5" i="65" s="1"/>
  <c r="AI30" i="1"/>
  <c r="C5" i="66" s="1"/>
  <c r="AI31" i="1"/>
  <c r="C5" i="67" s="1"/>
  <c r="AI32" i="1"/>
  <c r="C5" i="68" s="1"/>
  <c r="AI33" i="1"/>
  <c r="C5" i="69" s="1"/>
  <c r="E5" i="69" s="1"/>
  <c r="AI34" i="1"/>
  <c r="C5" i="70" s="1"/>
  <c r="AI35" i="1"/>
  <c r="C5" i="71" s="1"/>
  <c r="AI36" i="1"/>
  <c r="C5" i="72" s="1"/>
  <c r="AI37" i="1"/>
  <c r="C5" i="73" s="1"/>
  <c r="AI38" i="1"/>
  <c r="C5" i="74" s="1"/>
  <c r="AI39" i="1"/>
  <c r="C5" i="75" s="1"/>
  <c r="AI7" i="1"/>
  <c r="C5" i="42" s="1"/>
  <c r="E7" i="42"/>
  <c r="E5" i="75" l="1"/>
  <c r="C12" i="75"/>
  <c r="E5" i="73"/>
  <c r="C12" i="73"/>
  <c r="E5" i="71"/>
  <c r="C12" i="71"/>
  <c r="E5" i="67"/>
  <c r="C12" i="67"/>
  <c r="E5" i="74"/>
  <c r="C12" i="74"/>
  <c r="E5" i="72"/>
  <c r="C12" i="72"/>
  <c r="E5" i="70"/>
  <c r="C12" i="70"/>
  <c r="E5" i="68"/>
  <c r="C12" i="68"/>
  <c r="E5" i="66"/>
  <c r="C12" i="66"/>
  <c r="C12" i="69"/>
  <c r="E6" i="69"/>
  <c r="E5" i="65"/>
  <c r="C12" i="65"/>
  <c r="E5" i="61"/>
  <c r="C12" i="61"/>
  <c r="E5" i="59"/>
  <c r="C12" i="59"/>
  <c r="E5" i="55"/>
  <c r="C12" i="55"/>
  <c r="E5" i="53"/>
  <c r="C12" i="53"/>
  <c r="E5" i="51"/>
  <c r="C12" i="51"/>
  <c r="E5" i="49"/>
  <c r="C12" i="49"/>
  <c r="E5" i="47"/>
  <c r="C12" i="47"/>
  <c r="E5" i="45"/>
  <c r="C12" i="45"/>
  <c r="E5" i="63"/>
  <c r="C12" i="63"/>
  <c r="E5" i="57"/>
  <c r="C12" i="57"/>
  <c r="E5" i="64"/>
  <c r="C12" i="64"/>
  <c r="E5" i="62"/>
  <c r="C12" i="62"/>
  <c r="E5" i="60"/>
  <c r="C12" i="60"/>
  <c r="E5" i="58"/>
  <c r="C12" i="58"/>
  <c r="E5" i="56"/>
  <c r="C12" i="56"/>
  <c r="E5" i="54"/>
  <c r="C12" i="54"/>
  <c r="E5" i="52"/>
  <c r="C12" i="52"/>
  <c r="E5" i="50"/>
  <c r="C12" i="50"/>
  <c r="E5" i="48"/>
  <c r="C12" i="48"/>
  <c r="E5" i="46"/>
  <c r="C12" i="46"/>
  <c r="E5" i="44"/>
  <c r="C12" i="44"/>
  <c r="E5" i="42"/>
  <c r="C12" i="42"/>
  <c r="AQ40" i="1"/>
  <c r="AR40" i="1"/>
  <c r="I29" i="1"/>
  <c r="I28" i="1"/>
  <c r="I27" i="1"/>
  <c r="I26" i="1"/>
  <c r="I25" i="1"/>
  <c r="I24" i="1"/>
  <c r="I23" i="1"/>
  <c r="I22" i="1"/>
  <c r="I19" i="1"/>
  <c r="I18" i="1"/>
  <c r="I17" i="1"/>
  <c r="I16" i="1"/>
  <c r="I15" i="1"/>
  <c r="I14" i="1"/>
  <c r="I13" i="1"/>
  <c r="I12" i="1"/>
  <c r="I11" i="1"/>
  <c r="I10" i="1"/>
  <c r="I9" i="1"/>
  <c r="I8" i="1"/>
  <c r="B8" i="1"/>
  <c r="B18" i="1"/>
  <c r="CH18" i="1" s="1"/>
  <c r="B22" i="1"/>
  <c r="B9" i="1"/>
  <c r="B10" i="1"/>
  <c r="B11" i="1"/>
  <c r="B12" i="1"/>
  <c r="B13" i="1"/>
  <c r="B14" i="1"/>
  <c r="B15" i="1"/>
  <c r="B16" i="1"/>
  <c r="CP16" i="1" s="1"/>
  <c r="B17" i="1"/>
  <c r="B25" i="1"/>
  <c r="CB25" i="1" s="1"/>
  <c r="B27" i="1"/>
  <c r="B28" i="1"/>
  <c r="B23" i="1"/>
  <c r="B24" i="1"/>
  <c r="B26" i="1"/>
  <c r="B29" i="1"/>
  <c r="J44" i="1"/>
  <c r="H6" i="2" s="1"/>
  <c r="K44" i="1"/>
  <c r="I6" i="2" s="1"/>
  <c r="L44" i="1"/>
  <c r="J6" i="2" s="1"/>
  <c r="M44" i="1"/>
  <c r="K6" i="2" s="1"/>
  <c r="N44" i="1"/>
  <c r="L6" i="2" s="1"/>
  <c r="O44" i="1"/>
  <c r="P44" i="1"/>
  <c r="N6" i="2" s="1"/>
  <c r="Q44" i="1"/>
  <c r="O6" i="2" s="1"/>
  <c r="R44" i="1"/>
  <c r="P6" i="2" s="1"/>
  <c r="S44" i="1"/>
  <c r="Q6" i="2" s="1"/>
  <c r="T44" i="1"/>
  <c r="R6" i="2" s="1"/>
  <c r="U44" i="1"/>
  <c r="S6" i="2" s="1"/>
  <c r="D44" i="1"/>
  <c r="C6" i="2" s="1"/>
  <c r="E44" i="1"/>
  <c r="D6" i="2" s="1"/>
  <c r="F44" i="1"/>
  <c r="E6" i="2" s="1"/>
  <c r="G44" i="1"/>
  <c r="F6" i="2" s="1"/>
  <c r="H44" i="1"/>
  <c r="G6" i="2" s="1"/>
  <c r="C45" i="1"/>
  <c r="C8" i="2" s="1"/>
  <c r="D8" i="2" s="1"/>
  <c r="C44" i="1"/>
  <c r="I20" i="1"/>
  <c r="I21" i="1"/>
  <c r="I30" i="1"/>
  <c r="I31" i="1"/>
  <c r="I32" i="1"/>
  <c r="I33" i="1"/>
  <c r="I34" i="1"/>
  <c r="I35" i="1"/>
  <c r="Z35" i="1" s="1"/>
  <c r="I36" i="1"/>
  <c r="Z36" i="1" s="1"/>
  <c r="I37" i="1"/>
  <c r="Z37" i="1" s="1"/>
  <c r="I38" i="1"/>
  <c r="Z38" i="1" s="1"/>
  <c r="I39" i="1"/>
  <c r="Z39" i="1" s="1"/>
  <c r="Z31" i="1"/>
  <c r="F32" i="76" s="1"/>
  <c r="Z32" i="1"/>
  <c r="Z33" i="1"/>
  <c r="Z34" i="1"/>
  <c r="I7" i="1"/>
  <c r="B7" i="1"/>
  <c r="E42" i="1"/>
  <c r="E40" i="1"/>
  <c r="U40" i="1"/>
  <c r="S40" i="1"/>
  <c r="Q40" i="1"/>
  <c r="M40" i="1"/>
  <c r="J40" i="1"/>
  <c r="E11" i="2"/>
  <c r="L40" i="1"/>
  <c r="N40" i="1"/>
  <c r="R40" i="1"/>
  <c r="T40" i="1"/>
  <c r="H42" i="1"/>
  <c r="B30" i="1"/>
  <c r="B31" i="1"/>
  <c r="B32" i="1"/>
  <c r="B33" i="1"/>
  <c r="B34" i="1"/>
  <c r="B35" i="1"/>
  <c r="B36" i="1"/>
  <c r="B37" i="1"/>
  <c r="B38" i="1"/>
  <c r="B39" i="1"/>
  <c r="E10" i="42"/>
  <c r="O34" i="28"/>
  <c r="O35" i="28"/>
  <c r="O36" i="28"/>
  <c r="O37" i="28"/>
  <c r="O38" i="28"/>
  <c r="O39" i="28"/>
  <c r="U42" i="1"/>
  <c r="T42" i="1"/>
  <c r="S42" i="1"/>
  <c r="R42" i="1"/>
  <c r="Q42" i="1"/>
  <c r="P42" i="1"/>
  <c r="P40" i="1"/>
  <c r="O42" i="1"/>
  <c r="BI42" i="1" s="1"/>
  <c r="O40" i="1"/>
  <c r="BI40" i="1" s="1"/>
  <c r="N42" i="1"/>
  <c r="M42" i="1"/>
  <c r="L42" i="1"/>
  <c r="K42" i="1"/>
  <c r="K40" i="1"/>
  <c r="J42" i="1"/>
  <c r="H40" i="1"/>
  <c r="G42" i="1"/>
  <c r="G40" i="1"/>
  <c r="F42" i="1"/>
  <c r="F40" i="1"/>
  <c r="B72" i="42"/>
  <c r="B19" i="1"/>
  <c r="B20" i="1"/>
  <c r="B21" i="1"/>
  <c r="O7" i="28"/>
  <c r="O8" i="28"/>
  <c r="O9" i="28"/>
  <c r="O10" i="28"/>
  <c r="O11" i="28"/>
  <c r="O12" i="28"/>
  <c r="O13" i="28"/>
  <c r="O14" i="28"/>
  <c r="O15" i="28"/>
  <c r="O16" i="28"/>
  <c r="O17" i="28"/>
  <c r="O18" i="28"/>
  <c r="O19" i="28"/>
  <c r="O20" i="28"/>
  <c r="O21" i="28"/>
  <c r="O22" i="28"/>
  <c r="O23" i="28"/>
  <c r="O24" i="28"/>
  <c r="O25" i="28"/>
  <c r="O26" i="28"/>
  <c r="O27" i="28"/>
  <c r="O28" i="28"/>
  <c r="O29" i="28"/>
  <c r="O30" i="28"/>
  <c r="O31" i="28"/>
  <c r="O32" i="28"/>
  <c r="O33" i="28"/>
  <c r="D40" i="1"/>
  <c r="D42" i="1"/>
  <c r="X8" i="1" l="1"/>
  <c r="E9" i="76" s="1"/>
  <c r="C9" i="76"/>
  <c r="X10" i="1"/>
  <c r="E11" i="76" s="1"/>
  <c r="C11" i="76"/>
  <c r="X12" i="1"/>
  <c r="E13" i="76" s="1"/>
  <c r="C13" i="76"/>
  <c r="X14" i="1"/>
  <c r="E15" i="76" s="1"/>
  <c r="C15" i="76"/>
  <c r="X16" i="1"/>
  <c r="E17" i="76" s="1"/>
  <c r="C17" i="76"/>
  <c r="X18" i="1"/>
  <c r="E19" i="76" s="1"/>
  <c r="C19" i="76"/>
  <c r="X22" i="1"/>
  <c r="E23" i="76" s="1"/>
  <c r="C23" i="76"/>
  <c r="X24" i="1"/>
  <c r="E25" i="76" s="1"/>
  <c r="C25" i="76"/>
  <c r="X26" i="1"/>
  <c r="E27" i="76" s="1"/>
  <c r="C27" i="76"/>
  <c r="X28" i="1"/>
  <c r="E29" i="76" s="1"/>
  <c r="C29" i="76"/>
  <c r="X7" i="1"/>
  <c r="E8" i="76" s="1"/>
  <c r="C8" i="76"/>
  <c r="X30" i="1"/>
  <c r="C31" i="76"/>
  <c r="X20" i="1"/>
  <c r="C21" i="76"/>
  <c r="X21" i="1"/>
  <c r="C22" i="76"/>
  <c r="X9" i="1"/>
  <c r="E10" i="76" s="1"/>
  <c r="C10" i="76"/>
  <c r="X11" i="1"/>
  <c r="E12" i="76" s="1"/>
  <c r="C12" i="76"/>
  <c r="X13" i="1"/>
  <c r="E14" i="76" s="1"/>
  <c r="C14" i="76"/>
  <c r="X15" i="1"/>
  <c r="E16" i="76" s="1"/>
  <c r="C16" i="76"/>
  <c r="X17" i="1"/>
  <c r="E18" i="76" s="1"/>
  <c r="C18" i="76"/>
  <c r="X19" i="1"/>
  <c r="C20" i="76"/>
  <c r="X23" i="1"/>
  <c r="E24" i="76" s="1"/>
  <c r="C24" i="76"/>
  <c r="X25" i="1"/>
  <c r="E26" i="76" s="1"/>
  <c r="C26" i="76"/>
  <c r="X27" i="1"/>
  <c r="E28" i="76" s="1"/>
  <c r="C28" i="76"/>
  <c r="X29" i="1"/>
  <c r="E30" i="76" s="1"/>
  <c r="C30" i="76"/>
  <c r="AH20" i="1"/>
  <c r="CP20" i="1"/>
  <c r="CI20" i="1"/>
  <c r="CJ20" i="1"/>
  <c r="CG20" i="1"/>
  <c r="CF20" i="1"/>
  <c r="CP26" i="1"/>
  <c r="CN26" i="1"/>
  <c r="CI26" i="1"/>
  <c r="CH26" i="1"/>
  <c r="CG26" i="1"/>
  <c r="CD26" i="1"/>
  <c r="CJ26" i="1"/>
  <c r="CF26" i="1"/>
  <c r="CL23" i="1"/>
  <c r="CF23" i="1"/>
  <c r="CO27" i="1"/>
  <c r="CF27" i="1"/>
  <c r="CP27" i="1"/>
  <c r="CP17" i="1"/>
  <c r="CO17" i="1"/>
  <c r="CE15" i="1"/>
  <c r="CP15" i="1"/>
  <c r="CF15" i="1"/>
  <c r="CP13" i="1"/>
  <c r="CK13" i="1"/>
  <c r="CI13" i="1"/>
  <c r="CG13" i="1"/>
  <c r="CF11" i="1"/>
  <c r="CJ11" i="1"/>
  <c r="CP11" i="1"/>
  <c r="CI11" i="1"/>
  <c r="CH11" i="1"/>
  <c r="CG11" i="1"/>
  <c r="CP9" i="1"/>
  <c r="CI9" i="1"/>
  <c r="AH21" i="1"/>
  <c r="CJ21" i="1"/>
  <c r="CH21" i="1"/>
  <c r="CG21" i="1"/>
  <c r="CF21" i="1"/>
  <c r="CP21" i="1"/>
  <c r="CK21" i="1"/>
  <c r="AH19" i="1"/>
  <c r="CJ19" i="1"/>
  <c r="CF19" i="1"/>
  <c r="CP19" i="1"/>
  <c r="CP30" i="1"/>
  <c r="CG30" i="1"/>
  <c r="CE30" i="1"/>
  <c r="CF30" i="1"/>
  <c r="CI7" i="1"/>
  <c r="CP7" i="1"/>
  <c r="CO7" i="1"/>
  <c r="CP29" i="1"/>
  <c r="CI29" i="1"/>
  <c r="CK24" i="1"/>
  <c r="CI24" i="1"/>
  <c r="CH24" i="1"/>
  <c r="CG24" i="1"/>
  <c r="CJ24" i="1"/>
  <c r="CP28" i="1"/>
  <c r="CI28" i="1"/>
  <c r="CG28" i="1"/>
  <c r="CO28" i="1"/>
  <c r="CJ28" i="1"/>
  <c r="CF28" i="1"/>
  <c r="CI14" i="1"/>
  <c r="CG14" i="1"/>
  <c r="CM14" i="1"/>
  <c r="CJ14" i="1"/>
  <c r="CP12" i="1"/>
  <c r="CH12" i="1"/>
  <c r="CJ12" i="1"/>
  <c r="CK10" i="1"/>
  <c r="CJ10" i="1"/>
  <c r="CE8" i="1"/>
  <c r="CK8" i="1"/>
  <c r="CI8" i="1"/>
  <c r="CP8" i="1"/>
  <c r="CJ8" i="1"/>
  <c r="CG8" i="1"/>
  <c r="CF8" i="1"/>
  <c r="Y30" i="1"/>
  <c r="X42" i="1"/>
  <c r="AC11" i="1" s="1"/>
  <c r="CE28" i="1"/>
  <c r="CL28" i="1"/>
  <c r="CI16" i="1"/>
  <c r="CG16" i="1"/>
  <c r="CO14" i="1"/>
  <c r="CF14" i="1"/>
  <c r="CP14" i="1"/>
  <c r="CN14" i="1"/>
  <c r="CF10" i="1"/>
  <c r="CP10" i="1"/>
  <c r="CH22" i="1"/>
  <c r="CG22" i="1"/>
  <c r="CD22" i="1"/>
  <c r="CG17" i="1"/>
  <c r="CI17" i="1"/>
  <c r="CH17" i="1"/>
  <c r="CF17" i="1"/>
  <c r="CG9" i="1"/>
  <c r="CF9" i="1"/>
  <c r="CE9" i="1"/>
  <c r="CF18" i="1"/>
  <c r="CP18" i="1"/>
  <c r="CN18" i="1"/>
  <c r="CL18" i="1"/>
  <c r="CG18" i="1"/>
  <c r="CA33" i="1"/>
  <c r="C13" i="75"/>
  <c r="B36" i="75" s="1"/>
  <c r="C13" i="70"/>
  <c r="B36" i="70" s="1"/>
  <c r="C13" i="69"/>
  <c r="B36" i="69" s="1"/>
  <c r="C13" i="74"/>
  <c r="B36" i="74" s="1"/>
  <c r="C13" i="68"/>
  <c r="B36" i="68" s="1"/>
  <c r="C13" i="73"/>
  <c r="B36" i="73" s="1"/>
  <c r="C13" i="72"/>
  <c r="B36" i="72" s="1"/>
  <c r="C13" i="71"/>
  <c r="B36" i="71" s="1"/>
  <c r="CA31" i="1"/>
  <c r="C13" i="67"/>
  <c r="B36" i="67" s="1"/>
  <c r="CA37" i="1"/>
  <c r="CA35" i="1"/>
  <c r="CA34" i="1"/>
  <c r="CA32" i="1"/>
  <c r="CA38" i="1"/>
  <c r="CA36" i="1"/>
  <c r="CA39" i="1"/>
  <c r="AF34" i="1"/>
  <c r="AE34" i="1"/>
  <c r="AD34" i="1"/>
  <c r="AG34" i="1"/>
  <c r="AF32" i="1"/>
  <c r="AE32" i="1"/>
  <c r="AD32" i="1"/>
  <c r="AG32" i="1"/>
  <c r="AF36" i="1"/>
  <c r="AE36" i="1"/>
  <c r="AD36" i="1"/>
  <c r="AG36" i="1"/>
  <c r="AG33" i="1"/>
  <c r="AF33" i="1"/>
  <c r="AE33" i="1"/>
  <c r="AD33" i="1"/>
  <c r="AG31" i="1"/>
  <c r="AF31" i="1"/>
  <c r="AE31" i="1"/>
  <c r="AD31" i="1"/>
  <c r="AF39" i="1"/>
  <c r="AG39" i="1"/>
  <c r="AE39" i="1"/>
  <c r="AG35" i="1"/>
  <c r="AF35" i="1"/>
  <c r="AE35" i="1"/>
  <c r="AD35" i="1"/>
  <c r="AH40" i="1"/>
  <c r="B62" i="1" s="1"/>
  <c r="B61" i="1" s="1"/>
  <c r="AD38" i="1"/>
  <c r="AE38" i="1"/>
  <c r="AG38" i="1"/>
  <c r="AF38" i="1"/>
  <c r="C49" i="1"/>
  <c r="C11" i="2" s="1"/>
  <c r="M6" i="2"/>
  <c r="BI44" i="1"/>
  <c r="BI43" i="1"/>
  <c r="K41" i="1"/>
  <c r="K46" i="1" s="1"/>
  <c r="I132" i="1" s="1"/>
  <c r="V41" i="1"/>
  <c r="V46" i="1" s="1"/>
  <c r="V52" i="1" s="1"/>
  <c r="V43" i="1"/>
  <c r="Y32" i="1"/>
  <c r="W50" i="1"/>
  <c r="X50" i="1" s="1"/>
  <c r="Z9" i="1"/>
  <c r="F10" i="76" s="1"/>
  <c r="Z11" i="1"/>
  <c r="F12" i="76" s="1"/>
  <c r="Z12" i="1"/>
  <c r="F13" i="76" s="1"/>
  <c r="Z13" i="1"/>
  <c r="F14" i="76" s="1"/>
  <c r="Z15" i="1"/>
  <c r="F16" i="76" s="1"/>
  <c r="Z16" i="1"/>
  <c r="F17" i="76" s="1"/>
  <c r="Z17" i="1"/>
  <c r="F18" i="76" s="1"/>
  <c r="Z22" i="1"/>
  <c r="F23" i="76" s="1"/>
  <c r="Z23" i="1"/>
  <c r="F24" i="76" s="1"/>
  <c r="Z25" i="1"/>
  <c r="F26" i="76" s="1"/>
  <c r="Z27" i="1"/>
  <c r="F28" i="76" s="1"/>
  <c r="Z28" i="1"/>
  <c r="F29" i="76" s="1"/>
  <c r="Z29" i="1"/>
  <c r="F30" i="76" s="1"/>
  <c r="Y33" i="1"/>
  <c r="Y31" i="1"/>
  <c r="Y37" i="1"/>
  <c r="D41" i="1"/>
  <c r="D46" i="1" s="1"/>
  <c r="C132" i="1" s="1"/>
  <c r="G41" i="1"/>
  <c r="G46" i="1" s="1"/>
  <c r="F132" i="1" s="1"/>
  <c r="E41" i="1"/>
  <c r="E46" i="1" s="1"/>
  <c r="D132" i="1" s="1"/>
  <c r="T41" i="1"/>
  <c r="T46" i="1" s="1"/>
  <c r="R41" i="1"/>
  <c r="R46" i="1" s="1"/>
  <c r="P132" i="1" s="1"/>
  <c r="P41" i="1"/>
  <c r="P46" i="1" s="1"/>
  <c r="N41" i="1"/>
  <c r="N46" i="1" s="1"/>
  <c r="L132" i="1" s="1"/>
  <c r="L41" i="1"/>
  <c r="L46" i="1" s="1"/>
  <c r="J132" i="1" s="1"/>
  <c r="W51" i="1"/>
  <c r="X51" i="1" s="1"/>
  <c r="I51" i="1"/>
  <c r="K16" i="2" s="1"/>
  <c r="L16" i="2" s="1"/>
  <c r="H41" i="1"/>
  <c r="H46" i="1" s="1"/>
  <c r="F41" i="1"/>
  <c r="F46" i="1" s="1"/>
  <c r="E132" i="1" s="1"/>
  <c r="J41" i="1"/>
  <c r="J46" i="1" s="1"/>
  <c r="H132" i="1" s="1"/>
  <c r="U41" i="1"/>
  <c r="U46" i="1" s="1"/>
  <c r="S132" i="1" s="1"/>
  <c r="S41" i="1"/>
  <c r="S46" i="1" s="1"/>
  <c r="Q132" i="1" s="1"/>
  <c r="Q41" i="1"/>
  <c r="Q46" i="1" s="1"/>
  <c r="O132" i="1" s="1"/>
  <c r="O41" i="1"/>
  <c r="M41" i="1"/>
  <c r="M46" i="1" s="1"/>
  <c r="K132" i="1" s="1"/>
  <c r="I50" i="1"/>
  <c r="K17" i="2" s="1"/>
  <c r="L17" i="2" s="1"/>
  <c r="T52" i="1"/>
  <c r="T54" i="1" s="1"/>
  <c r="Y20" i="1"/>
  <c r="Y39" i="1"/>
  <c r="Y35" i="1"/>
  <c r="Y21" i="1"/>
  <c r="Y12" i="1"/>
  <c r="Y22" i="1"/>
  <c r="Y38" i="1"/>
  <c r="Y36" i="1"/>
  <c r="Y34" i="1"/>
  <c r="X41" i="1" l="1"/>
  <c r="AB8" i="1" s="1"/>
  <c r="Z19" i="1"/>
  <c r="E20" i="76"/>
  <c r="Z21" i="1"/>
  <c r="E22" i="76"/>
  <c r="Z20" i="1"/>
  <c r="E21" i="76"/>
  <c r="Z30" i="1"/>
  <c r="E31" i="76"/>
  <c r="AC23" i="1"/>
  <c r="AC18" i="1"/>
  <c r="AC25" i="1"/>
  <c r="AC27" i="1"/>
  <c r="AC13" i="1"/>
  <c r="AC29" i="1"/>
  <c r="AC15" i="1"/>
  <c r="AB15" i="1"/>
  <c r="AB13" i="1"/>
  <c r="AB29" i="1"/>
  <c r="AB27" i="1"/>
  <c r="AB25" i="1"/>
  <c r="AB9" i="1"/>
  <c r="AC22" i="1"/>
  <c r="AC17" i="1"/>
  <c r="AB23" i="1"/>
  <c r="AB17" i="1"/>
  <c r="AB11" i="1"/>
  <c r="AB24" i="1"/>
  <c r="AB7" i="1"/>
  <c r="B44" i="66"/>
  <c r="AC9" i="1"/>
  <c r="AC38" i="1"/>
  <c r="AC34" i="1"/>
  <c r="AC30" i="1"/>
  <c r="AC21" i="1"/>
  <c r="AC39" i="1"/>
  <c r="AC35" i="1"/>
  <c r="AC31" i="1"/>
  <c r="AC36" i="1"/>
  <c r="AC32" i="1"/>
  <c r="AC19" i="1"/>
  <c r="C68" i="1"/>
  <c r="AC37" i="1"/>
  <c r="AC33" i="1"/>
  <c r="AC20" i="1"/>
  <c r="AB28" i="1"/>
  <c r="AC26" i="1"/>
  <c r="AB22" i="1"/>
  <c r="AB16" i="1"/>
  <c r="AC14" i="1"/>
  <c r="AB12" i="1"/>
  <c r="AC10" i="1"/>
  <c r="AC7" i="1"/>
  <c r="C67" i="1"/>
  <c r="AB38" i="1"/>
  <c r="AB30" i="1"/>
  <c r="AB21" i="1"/>
  <c r="AB36" i="1"/>
  <c r="AB19" i="1"/>
  <c r="AB35" i="1"/>
  <c r="AB31" i="1"/>
  <c r="AB39" i="1"/>
  <c r="AB34" i="1"/>
  <c r="AB32" i="1"/>
  <c r="AB37" i="1"/>
  <c r="AB33" i="1"/>
  <c r="AB20" i="1"/>
  <c r="AC28" i="1"/>
  <c r="AB26" i="1"/>
  <c r="AC24" i="1"/>
  <c r="AB18" i="1"/>
  <c r="AC16" i="1"/>
  <c r="AB14" i="1"/>
  <c r="AC12" i="1"/>
  <c r="AB10" i="1"/>
  <c r="AC8" i="1"/>
  <c r="P52" i="1"/>
  <c r="P54" i="1" s="1"/>
  <c r="N132" i="1"/>
  <c r="R7" i="2"/>
  <c r="R132" i="1"/>
  <c r="F29" i="2"/>
  <c r="H29" i="2" s="1"/>
  <c r="G132" i="1"/>
  <c r="CA28" i="1"/>
  <c r="Z26" i="1"/>
  <c r="Z24" i="1"/>
  <c r="Z18" i="1"/>
  <c r="CA16" i="1"/>
  <c r="Z14" i="1"/>
  <c r="CA12" i="1"/>
  <c r="Z10" i="1"/>
  <c r="Z8" i="1"/>
  <c r="Z7" i="1"/>
  <c r="CA29" i="1"/>
  <c r="CA27" i="1"/>
  <c r="CA23" i="1"/>
  <c r="CA17" i="1"/>
  <c r="CA15" i="1"/>
  <c r="CA13" i="1"/>
  <c r="CA11" i="1"/>
  <c r="CA9" i="1"/>
  <c r="Y26" i="1"/>
  <c r="Y16" i="1"/>
  <c r="Y8" i="1"/>
  <c r="CA25" i="1"/>
  <c r="CA22" i="1"/>
  <c r="G52" i="1"/>
  <c r="G54" i="1" s="1"/>
  <c r="F28" i="2"/>
  <c r="H28" i="2" s="1"/>
  <c r="AG37" i="1"/>
  <c r="AF37" i="1"/>
  <c r="AE37" i="1"/>
  <c r="AD37" i="1"/>
  <c r="AG29" i="1"/>
  <c r="AF29" i="1"/>
  <c r="AD29" i="1"/>
  <c r="C13" i="65"/>
  <c r="AG27" i="1"/>
  <c r="C13" i="63"/>
  <c r="B36" i="63" s="1"/>
  <c r="AF27" i="1"/>
  <c r="AD27" i="1"/>
  <c r="AG25" i="1"/>
  <c r="AE25" i="1"/>
  <c r="AD25" i="1"/>
  <c r="C13" i="61"/>
  <c r="B36" i="61" s="1"/>
  <c r="AG23" i="1"/>
  <c r="AF23" i="1"/>
  <c r="AD23" i="1"/>
  <c r="C13" i="59"/>
  <c r="B36" i="59" s="1"/>
  <c r="AG19" i="1"/>
  <c r="AF19" i="1"/>
  <c r="AE19" i="1"/>
  <c r="AD19" i="1"/>
  <c r="C13" i="55"/>
  <c r="C13" i="53"/>
  <c r="B36" i="53" s="1"/>
  <c r="AG17" i="1"/>
  <c r="AE17" i="1"/>
  <c r="AD17" i="1"/>
  <c r="C13" i="51"/>
  <c r="AG15" i="1"/>
  <c r="AF15" i="1"/>
  <c r="AD15" i="1"/>
  <c r="C13" i="49"/>
  <c r="B36" i="49" s="1"/>
  <c r="AG13" i="1"/>
  <c r="AF13" i="1"/>
  <c r="AD13" i="1"/>
  <c r="C13" i="47"/>
  <c r="B36" i="47" s="1"/>
  <c r="AG11" i="1"/>
  <c r="AF11" i="1"/>
  <c r="AD11" i="1"/>
  <c r="C13" i="45"/>
  <c r="B36" i="45" s="1"/>
  <c r="AG9" i="1"/>
  <c r="AE9" i="1"/>
  <c r="AD9" i="1"/>
  <c r="AF20" i="1"/>
  <c r="AE20" i="1"/>
  <c r="AD20" i="1"/>
  <c r="C13" i="56"/>
  <c r="AG20" i="1"/>
  <c r="AG21" i="1"/>
  <c r="C13" i="57"/>
  <c r="AF21" i="1"/>
  <c r="AE21" i="1"/>
  <c r="AD21" i="1"/>
  <c r="AF25" i="1"/>
  <c r="AE11" i="1"/>
  <c r="AE15" i="1"/>
  <c r="AE27" i="1"/>
  <c r="AF28" i="1"/>
  <c r="AD28" i="1"/>
  <c r="C13" i="64"/>
  <c r="B36" i="64" s="1"/>
  <c r="AG28" i="1"/>
  <c r="AG24" i="1"/>
  <c r="AE22" i="1"/>
  <c r="AD22" i="1"/>
  <c r="AG22" i="1"/>
  <c r="C13" i="58"/>
  <c r="B36" i="58" s="1"/>
  <c r="C13" i="52"/>
  <c r="B36" i="52" s="1"/>
  <c r="AF16" i="1"/>
  <c r="AD16" i="1"/>
  <c r="AG16" i="1"/>
  <c r="C13" i="48"/>
  <c r="AF12" i="1"/>
  <c r="AD12" i="1"/>
  <c r="AG12" i="1"/>
  <c r="AF22" i="1"/>
  <c r="AE12" i="1"/>
  <c r="AE16" i="1"/>
  <c r="AE28" i="1"/>
  <c r="AE29" i="1"/>
  <c r="AF9" i="1"/>
  <c r="AE13" i="1"/>
  <c r="AF17" i="1"/>
  <c r="AE23" i="1"/>
  <c r="J45" i="1"/>
  <c r="U15" i="2" s="1"/>
  <c r="P53" i="1"/>
  <c r="G45" i="1"/>
  <c r="K20" i="2"/>
  <c r="L20" i="2" s="1"/>
  <c r="O46" i="1"/>
  <c r="BI41" i="1"/>
  <c r="F40" i="2"/>
  <c r="H40" i="2" s="1"/>
  <c r="V53" i="1"/>
  <c r="V54" i="1"/>
  <c r="Y28" i="1"/>
  <c r="Y24" i="1"/>
  <c r="Y18" i="1"/>
  <c r="Y14" i="1"/>
  <c r="Y10" i="1"/>
  <c r="K21" i="2"/>
  <c r="L21" i="2" s="1"/>
  <c r="Y29" i="1"/>
  <c r="Y27" i="1"/>
  <c r="Y25" i="1"/>
  <c r="Y23" i="1"/>
  <c r="Y19" i="1"/>
  <c r="Y17" i="1"/>
  <c r="Y15" i="1"/>
  <c r="Y13" i="1"/>
  <c r="Y11" i="1"/>
  <c r="Y9" i="1"/>
  <c r="Y7" i="1"/>
  <c r="F7" i="2"/>
  <c r="E52" i="1"/>
  <c r="E54" i="1" s="1"/>
  <c r="D7" i="2"/>
  <c r="N7" i="2"/>
  <c r="F36" i="2"/>
  <c r="H36" i="2" s="1"/>
  <c r="F39" i="2"/>
  <c r="H39" i="2" s="1"/>
  <c r="S52" i="1"/>
  <c r="S54" i="1" s="1"/>
  <c r="Q7" i="2"/>
  <c r="H52" i="1"/>
  <c r="G7" i="2"/>
  <c r="M52" i="1"/>
  <c r="K7" i="2"/>
  <c r="F33" i="2"/>
  <c r="H33" i="2" s="1"/>
  <c r="F41" i="2"/>
  <c r="H41" i="2" s="1"/>
  <c r="S7" i="2"/>
  <c r="U52" i="1"/>
  <c r="F52" i="1"/>
  <c r="F27" i="2"/>
  <c r="H27" i="2" s="1"/>
  <c r="E7" i="2"/>
  <c r="F45" i="1"/>
  <c r="U18" i="2" s="1"/>
  <c r="L7" i="2"/>
  <c r="F34" i="2"/>
  <c r="H34" i="2" s="1"/>
  <c r="N52" i="1"/>
  <c r="N54" i="1" s="1"/>
  <c r="F42" i="2"/>
  <c r="I42" i="2" s="1"/>
  <c r="F37" i="2"/>
  <c r="H37" i="2" s="1"/>
  <c r="U16" i="2"/>
  <c r="Q52" i="1"/>
  <c r="Q54" i="1" s="1"/>
  <c r="D52" i="1"/>
  <c r="D54" i="1" s="1"/>
  <c r="E45" i="1"/>
  <c r="R52" i="1"/>
  <c r="R54" i="1" s="1"/>
  <c r="F38" i="2"/>
  <c r="H38" i="2" s="1"/>
  <c r="H45" i="1"/>
  <c r="U17" i="2" s="1"/>
  <c r="F30" i="2"/>
  <c r="H30" i="2" s="1"/>
  <c r="J52" i="1"/>
  <c r="J54" i="1" s="1"/>
  <c r="L52" i="1"/>
  <c r="L54" i="1" s="1"/>
  <c r="F32" i="2"/>
  <c r="H32" i="2" s="1"/>
  <c r="N45" i="1"/>
  <c r="U21" i="2" s="1"/>
  <c r="K52" i="1"/>
  <c r="K54" i="1" s="1"/>
  <c r="F31" i="2"/>
  <c r="H31" i="2" s="1"/>
  <c r="T53" i="1"/>
  <c r="I7" i="2"/>
  <c r="O7" i="2"/>
  <c r="C7" i="2"/>
  <c r="H7" i="2"/>
  <c r="J7" i="2"/>
  <c r="P7" i="2"/>
  <c r="AD39" i="1"/>
  <c r="AE7" i="1" l="1"/>
  <c r="F8" i="76"/>
  <c r="AF10" i="1"/>
  <c r="F11" i="76"/>
  <c r="AE14" i="1"/>
  <c r="F15" i="76"/>
  <c r="AF18" i="1"/>
  <c r="F19" i="76"/>
  <c r="AD26" i="1"/>
  <c r="F27" i="76"/>
  <c r="AF8" i="1"/>
  <c r="F9" i="76"/>
  <c r="AD24" i="1"/>
  <c r="F25" i="76"/>
  <c r="CA30" i="1"/>
  <c r="F31" i="76"/>
  <c r="C13" i="66"/>
  <c r="B36" i="66" s="1"/>
  <c r="AF30" i="1"/>
  <c r="AD30" i="1"/>
  <c r="AE30" i="1"/>
  <c r="AG30" i="1"/>
  <c r="CA20" i="1"/>
  <c r="F21" i="76"/>
  <c r="CA21" i="1"/>
  <c r="F22" i="76"/>
  <c r="CA19" i="1"/>
  <c r="F20" i="76"/>
  <c r="Z49" i="1"/>
  <c r="CN49" i="1" s="1"/>
  <c r="AG8" i="1"/>
  <c r="C13" i="44"/>
  <c r="B36" i="44" s="1"/>
  <c r="C13" i="60"/>
  <c r="B36" i="60" s="1"/>
  <c r="AE24" i="1"/>
  <c r="AF24" i="1"/>
  <c r="AG18" i="1"/>
  <c r="Z51" i="1"/>
  <c r="CP51" i="1" s="1"/>
  <c r="C13" i="54"/>
  <c r="B36" i="54" s="1"/>
  <c r="AD18" i="1"/>
  <c r="AE18" i="1"/>
  <c r="AG14" i="1"/>
  <c r="AD14" i="1"/>
  <c r="AF7" i="1"/>
  <c r="AG7" i="1"/>
  <c r="Z48" i="1"/>
  <c r="CO48" i="1" s="1"/>
  <c r="Z50" i="1"/>
  <c r="CM50" i="1" s="1"/>
  <c r="AD7" i="1"/>
  <c r="C13" i="42"/>
  <c r="B36" i="42" s="1"/>
  <c r="AE26" i="1"/>
  <c r="C13" i="62"/>
  <c r="B44" i="62" s="1"/>
  <c r="AG26" i="1"/>
  <c r="AF26" i="1"/>
  <c r="AF14" i="1"/>
  <c r="C13" i="50"/>
  <c r="B36" i="50" s="1"/>
  <c r="AD10" i="1"/>
  <c r="AG10" i="1"/>
  <c r="AE10" i="1"/>
  <c r="C13" i="46"/>
  <c r="B36" i="46" s="1"/>
  <c r="AB40" i="1"/>
  <c r="D67" i="1" s="1"/>
  <c r="AD8" i="1"/>
  <c r="AE8" i="1"/>
  <c r="B36" i="62"/>
  <c r="B36" i="48"/>
  <c r="B44" i="48"/>
  <c r="B36" i="51"/>
  <c r="B44" i="51"/>
  <c r="B36" i="65"/>
  <c r="B43" i="65"/>
  <c r="B36" i="56"/>
  <c r="B44" i="56"/>
  <c r="B36" i="55"/>
  <c r="B44" i="55"/>
  <c r="B36" i="57"/>
  <c r="B44" i="57"/>
  <c r="AC40" i="1"/>
  <c r="D68" i="1" s="1"/>
  <c r="M7" i="2"/>
  <c r="M132" i="1"/>
  <c r="E53" i="1"/>
  <c r="G53" i="1"/>
  <c r="B43" i="45"/>
  <c r="B44" i="49"/>
  <c r="B44" i="46"/>
  <c r="B44" i="52"/>
  <c r="CA7" i="1"/>
  <c r="CA8" i="1"/>
  <c r="CA10" i="1"/>
  <c r="CA14" i="1"/>
  <c r="CA18" i="1"/>
  <c r="CA24" i="1"/>
  <c r="CA26" i="1"/>
  <c r="L53" i="1"/>
  <c r="S53" i="1"/>
  <c r="B44" i="47"/>
  <c r="B45" i="53"/>
  <c r="B44" i="53" s="1"/>
  <c r="O45" i="1"/>
  <c r="B43" i="44"/>
  <c r="B44" i="58"/>
  <c r="B44" i="60"/>
  <c r="B43" i="64"/>
  <c r="B42" i="59"/>
  <c r="B44" i="61"/>
  <c r="B43" i="63"/>
  <c r="F35" i="2"/>
  <c r="H35" i="2" s="1"/>
  <c r="O52" i="1"/>
  <c r="BI46" i="1"/>
  <c r="R53" i="1"/>
  <c r="D53" i="1"/>
  <c r="N53" i="1"/>
  <c r="Q53" i="1"/>
  <c r="F54" i="1"/>
  <c r="F53" i="1"/>
  <c r="M54" i="1"/>
  <c r="M53" i="1"/>
  <c r="U54" i="1"/>
  <c r="U53" i="1"/>
  <c r="H54" i="1"/>
  <c r="H53" i="1"/>
  <c r="U19" i="2"/>
  <c r="F26" i="2"/>
  <c r="H26" i="2" s="1"/>
  <c r="J53" i="1"/>
  <c r="K53" i="1"/>
  <c r="AF40" i="1" l="1"/>
  <c r="B43" i="54"/>
  <c r="AG40" i="1"/>
  <c r="B65" i="1" s="1"/>
  <c r="B64" i="1" s="1"/>
  <c r="B43" i="42"/>
  <c r="AE40" i="1"/>
  <c r="AD40" i="1"/>
  <c r="B59" i="1" s="1"/>
  <c r="B58" i="1" s="1"/>
  <c r="B43" i="50"/>
  <c r="CO50" i="1"/>
  <c r="AA50" i="1"/>
  <c r="I12" i="2" s="1"/>
  <c r="CG51" i="1"/>
  <c r="AA49" i="1"/>
  <c r="F12" i="2" s="1"/>
  <c r="CO49" i="1"/>
  <c r="I11" i="2"/>
  <c r="CP49" i="1"/>
  <c r="AA51" i="1"/>
  <c r="H12" i="2" s="1"/>
  <c r="CG50" i="1"/>
  <c r="CG49" i="1"/>
  <c r="CK49" i="1"/>
  <c r="CL49" i="1"/>
  <c r="CN50" i="1"/>
  <c r="F11" i="2"/>
  <c r="CM49" i="1"/>
  <c r="CK50" i="1"/>
  <c r="CL50" i="1"/>
  <c r="CP50" i="1"/>
  <c r="AA48" i="1"/>
  <c r="G12" i="2" s="1"/>
  <c r="CM51" i="1"/>
  <c r="CN51" i="1"/>
  <c r="H11" i="2"/>
  <c r="G11" i="2"/>
  <c r="CK51" i="1"/>
  <c r="CO51" i="1"/>
  <c r="CL51" i="1"/>
  <c r="CL48" i="1"/>
  <c r="CG48" i="1"/>
  <c r="CN48" i="1"/>
  <c r="CP48" i="1"/>
  <c r="CK48" i="1"/>
  <c r="CM48" i="1"/>
  <c r="CI55" i="1"/>
  <c r="P34" i="2" s="1"/>
  <c r="CB55" i="1"/>
  <c r="P27" i="2" s="1"/>
  <c r="CF55" i="1"/>
  <c r="P31" i="2" s="1"/>
  <c r="CL55" i="1"/>
  <c r="P37" i="2" s="1"/>
  <c r="CC55" i="1"/>
  <c r="P28" i="2" s="1"/>
  <c r="CO55" i="1"/>
  <c r="P40" i="2" s="1"/>
  <c r="CJ55" i="1"/>
  <c r="P35" i="2" s="1"/>
  <c r="CN55" i="1"/>
  <c r="P39" i="2" s="1"/>
  <c r="CA55" i="1"/>
  <c r="P26" i="2" s="1"/>
  <c r="CE55" i="1"/>
  <c r="P30" i="2" s="1"/>
  <c r="CH55" i="1"/>
  <c r="P33" i="2" s="1"/>
  <c r="CM55" i="1"/>
  <c r="P38" i="2" s="1"/>
  <c r="CG55" i="1"/>
  <c r="P32" i="2" s="1"/>
  <c r="CD55" i="1"/>
  <c r="P29" i="2" s="1"/>
  <c r="CK55" i="1"/>
  <c r="P36" i="2" s="1"/>
  <c r="CP55" i="1"/>
  <c r="P41" i="2" s="1"/>
  <c r="BI45" i="1"/>
  <c r="U20" i="2"/>
  <c r="BI52" i="1"/>
  <c r="O53" i="1"/>
  <c r="BI53" i="1" s="1"/>
  <c r="O54" i="1"/>
  <c r="C13" i="2" l="1"/>
  <c r="W53" i="1"/>
  <c r="B70" i="1" s="1"/>
  <c r="B69" i="1" s="1"/>
  <c r="BI54" i="1"/>
  <c r="W54" i="1"/>
  <c r="B74" i="1" s="1"/>
  <c r="B73" i="1" s="1"/>
</calcChain>
</file>

<file path=xl/sharedStrings.xml><?xml version="1.0" encoding="utf-8"?>
<sst xmlns="http://schemas.openxmlformats.org/spreadsheetml/2006/main" count="1675" uniqueCount="169">
  <si>
    <t>№</t>
  </si>
  <si>
    <t>фамилия, имя</t>
  </si>
  <si>
    <t>итого</t>
  </si>
  <si>
    <t>мах</t>
  </si>
  <si>
    <t>%</t>
  </si>
  <si>
    <t>уровень</t>
  </si>
  <si>
    <r>
      <t>Учащийся демонстрирует достижение </t>
    </r>
    <r>
      <rPr>
        <b/>
        <sz val="13.5"/>
        <color indexed="8"/>
        <rFont val="Times New Roman"/>
        <family val="1"/>
        <charset val="204"/>
      </rPr>
      <t>повышенного уровня</t>
    </r>
    <r>
      <rPr>
        <sz val="13.5"/>
        <color indexed="8"/>
        <rFont val="Times New Roman"/>
        <family val="1"/>
        <charset val="204"/>
      </rPr>
      <t> </t>
    </r>
    <r>
      <rPr>
        <sz val="13.5"/>
        <color indexed="8"/>
        <rFont val="Times New Roman"/>
        <family val="1"/>
        <charset val="204"/>
      </rPr>
      <t xml:space="preserve">сформированности предметных и метапредметных результатов освоения основной образовательной программы начального общего образования, так как </t>
    </r>
    <r>
      <rPr>
        <sz val="13.5"/>
        <color indexed="8"/>
        <rFont val="Times New Roman"/>
        <family val="1"/>
        <charset val="204"/>
      </rPr>
      <t> </t>
    </r>
    <r>
      <rPr>
        <b/>
        <i/>
        <sz val="13.5"/>
        <color indexed="8"/>
        <rFont val="Times New Roman"/>
        <family val="1"/>
        <charset val="204"/>
      </rPr>
      <t>выполнил</t>
    </r>
    <r>
      <rPr>
        <sz val="13.5"/>
        <color indexed="8"/>
        <rFont val="Times New Roman"/>
        <family val="1"/>
        <charset val="204"/>
      </rPr>
      <t> </t>
    </r>
    <r>
      <rPr>
        <b/>
        <i/>
        <sz val="13.5"/>
        <color indexed="8"/>
        <rFont val="Times New Roman"/>
        <family val="1"/>
        <charset val="204"/>
      </rPr>
      <t>более</t>
    </r>
    <r>
      <rPr>
        <sz val="13.5"/>
        <color indexed="8"/>
        <rFont val="Times New Roman"/>
        <family val="1"/>
        <charset val="204"/>
      </rPr>
      <t> </t>
    </r>
    <r>
      <rPr>
        <b/>
        <i/>
        <sz val="13.5"/>
        <color indexed="8"/>
        <rFont val="Times New Roman"/>
        <family val="1"/>
        <charset val="204"/>
      </rPr>
      <t>65%</t>
    </r>
    <r>
      <rPr>
        <sz val="13.5"/>
        <color indexed="8"/>
        <rFont val="Times New Roman"/>
        <family val="1"/>
        <charset val="204"/>
      </rPr>
      <t> заданий </t>
    </r>
    <r>
      <rPr>
        <b/>
        <i/>
        <sz val="13.5"/>
        <color indexed="8"/>
        <rFont val="Times New Roman"/>
        <family val="1"/>
        <charset val="204"/>
      </rPr>
      <t>основной части работы</t>
    </r>
    <r>
      <rPr>
        <sz val="13.5"/>
        <color indexed="8"/>
        <rFont val="Times New Roman"/>
        <family val="1"/>
        <charset val="204"/>
      </rPr>
      <t>(набрал </t>
    </r>
    <r>
      <rPr>
        <b/>
        <i/>
        <sz val="13.5"/>
        <color indexed="8"/>
        <rFont val="Times New Roman"/>
        <family val="1"/>
        <charset val="204"/>
      </rPr>
      <t>11 баллов и выше</t>
    </r>
    <r>
      <rPr>
        <sz val="13.5"/>
        <color indexed="8"/>
        <rFont val="Times New Roman"/>
        <family val="1"/>
        <charset val="204"/>
      </rPr>
      <t>) </t>
    </r>
    <r>
      <rPr>
        <b/>
        <i/>
        <sz val="13.5"/>
        <color indexed="8"/>
        <rFont val="Times New Roman"/>
        <family val="1"/>
        <charset val="204"/>
      </rPr>
      <t>и</t>
    </r>
    <r>
      <rPr>
        <sz val="13.5"/>
        <color indexed="8"/>
        <rFont val="Times New Roman"/>
        <family val="1"/>
        <charset val="204"/>
      </rPr>
      <t> </t>
    </r>
    <r>
      <rPr>
        <b/>
        <i/>
        <sz val="13.5"/>
        <color indexed="8"/>
        <rFont val="Times New Roman"/>
        <family val="1"/>
        <charset val="204"/>
      </rPr>
      <t>50%</t>
    </r>
    <r>
      <rPr>
        <sz val="13.5"/>
        <color indexed="8"/>
        <rFont val="Times New Roman"/>
        <family val="1"/>
        <charset val="204"/>
      </rPr>
      <t> </t>
    </r>
    <r>
      <rPr>
        <b/>
        <i/>
        <sz val="13.5"/>
        <color indexed="8"/>
        <rFont val="Times New Roman"/>
        <family val="1"/>
        <charset val="204"/>
      </rPr>
      <t>и</t>
    </r>
    <r>
      <rPr>
        <sz val="13.5"/>
        <color indexed="8"/>
        <rFont val="Times New Roman"/>
        <family val="1"/>
        <charset val="204"/>
      </rPr>
      <t> </t>
    </r>
    <r>
      <rPr>
        <b/>
        <i/>
        <sz val="13.5"/>
        <color indexed="8"/>
        <rFont val="Times New Roman"/>
        <family val="1"/>
        <charset val="204"/>
      </rPr>
      <t>более</t>
    </r>
    <r>
      <rPr>
        <sz val="13.5"/>
        <color indexed="8"/>
        <rFont val="Times New Roman"/>
        <family val="1"/>
        <charset val="204"/>
      </rPr>
      <t> заданий </t>
    </r>
    <r>
      <rPr>
        <b/>
        <i/>
        <sz val="13.5"/>
        <color indexed="8"/>
        <rFont val="Times New Roman"/>
        <family val="1"/>
        <charset val="204"/>
      </rPr>
      <t>дополнительной части работы</t>
    </r>
    <r>
      <rPr>
        <sz val="13.5"/>
        <color indexed="8"/>
        <rFont val="Times New Roman"/>
        <family val="1"/>
        <charset val="204"/>
      </rPr>
      <t> (набрал </t>
    </r>
    <r>
      <rPr>
        <b/>
        <i/>
        <sz val="13.5"/>
        <color indexed="8"/>
        <rFont val="Times New Roman"/>
        <family val="1"/>
        <charset val="204"/>
      </rPr>
      <t>8 баллов и выше).</t>
    </r>
  </si>
  <si>
    <r>
      <t>Учащийся демонстрирует достижение </t>
    </r>
    <r>
      <rPr>
        <b/>
        <sz val="13.5"/>
        <color indexed="8"/>
        <rFont val="Times New Roman"/>
        <family val="1"/>
        <charset val="204"/>
      </rPr>
      <t>ниже</t>
    </r>
    <r>
      <rPr>
        <sz val="13.5"/>
        <color indexed="8"/>
        <rFont val="Times New Roman"/>
        <family val="1"/>
        <charset val="204"/>
      </rPr>
      <t xml:space="preserve"> </t>
    </r>
    <r>
      <rPr>
        <b/>
        <sz val="13.5"/>
        <color indexed="8"/>
        <rFont val="Times New Roman"/>
        <family val="1"/>
        <charset val="204"/>
      </rPr>
      <t>базового уровня</t>
    </r>
    <r>
      <rPr>
        <sz val="13.5"/>
        <color indexed="8"/>
        <rFont val="Times New Roman"/>
        <family val="1"/>
        <charset val="204"/>
      </rPr>
      <t> </t>
    </r>
    <r>
      <rPr>
        <sz val="13.5"/>
        <color indexed="8"/>
        <rFont val="Times New Roman"/>
        <family val="1"/>
        <charset val="204"/>
      </rPr>
      <t>сформированности предметных и метапредметных результатов освоения основной образовательной программы начального общего образования, так как</t>
    </r>
    <r>
      <rPr>
        <sz val="13.5"/>
        <color indexed="8"/>
        <rFont val="Times New Roman"/>
        <family val="1"/>
        <charset val="204"/>
      </rPr>
      <t xml:space="preserve"> выполнил </t>
    </r>
    <r>
      <rPr>
        <b/>
        <sz val="13.5"/>
        <color indexed="8"/>
        <rFont val="Times New Roman"/>
        <family val="1"/>
        <charset val="204"/>
      </rPr>
      <t xml:space="preserve"> менее</t>
    </r>
    <r>
      <rPr>
        <sz val="13.5"/>
        <color indexed="8"/>
        <rFont val="Times New Roman"/>
        <family val="1"/>
        <charset val="204"/>
      </rPr>
      <t> </t>
    </r>
    <r>
      <rPr>
        <b/>
        <sz val="13.5"/>
        <color indexed="8"/>
        <rFont val="Times New Roman"/>
        <family val="1"/>
        <charset val="204"/>
      </rPr>
      <t>50%</t>
    </r>
    <r>
      <rPr>
        <sz val="13.5"/>
        <color indexed="8"/>
        <rFont val="Times New Roman"/>
        <family val="1"/>
        <charset val="204"/>
      </rPr>
      <t> заданий </t>
    </r>
    <r>
      <rPr>
        <b/>
        <i/>
        <sz val="13.5"/>
        <color indexed="8"/>
        <rFont val="Times New Roman"/>
        <family val="1"/>
        <charset val="204"/>
      </rPr>
      <t>основной части работы</t>
    </r>
    <r>
      <rPr>
        <sz val="13.5"/>
        <color indexed="8"/>
        <rFont val="Times New Roman"/>
        <family val="1"/>
        <charset val="204"/>
      </rPr>
      <t>(набрал меньше </t>
    </r>
    <r>
      <rPr>
        <b/>
        <i/>
        <sz val="13.5"/>
        <color indexed="8"/>
        <rFont val="Times New Roman"/>
        <family val="1"/>
        <charset val="204"/>
      </rPr>
      <t>8 баллов</t>
    </r>
    <r>
      <rPr>
        <sz val="13.5"/>
        <color indexed="8"/>
        <rFont val="Times New Roman"/>
        <family val="1"/>
        <charset val="204"/>
      </rPr>
      <t>), дополнительная часть при этом не оценивается.</t>
    </r>
  </si>
  <si>
    <r>
      <t>Учащийся демонстрирует достижение </t>
    </r>
    <r>
      <rPr>
        <b/>
        <sz val="13.5"/>
        <color indexed="8"/>
        <rFont val="Times New Roman"/>
        <family val="1"/>
        <charset val="204"/>
      </rPr>
      <t>базового уровня</t>
    </r>
    <r>
      <rPr>
        <sz val="13.5"/>
        <color indexed="8"/>
        <rFont val="Times New Roman"/>
        <family val="1"/>
        <charset val="204"/>
      </rPr>
      <t> </t>
    </r>
    <r>
      <rPr>
        <sz val="13.5"/>
        <color indexed="8"/>
        <rFont val="Times New Roman"/>
        <family val="1"/>
        <charset val="204"/>
      </rPr>
      <t>сформированности предметных и метапредметных результатов освоения основной образовательной программы начального общего образования, так как</t>
    </r>
    <r>
      <rPr>
        <sz val="13.5"/>
        <color indexed="8"/>
        <rFont val="Times New Roman"/>
        <family val="1"/>
        <charset val="204"/>
      </rPr>
      <t xml:space="preserve"> выполнил </t>
    </r>
    <r>
      <rPr>
        <b/>
        <sz val="13.5"/>
        <color indexed="8"/>
        <rFont val="Times New Roman"/>
        <family val="1"/>
        <charset val="204"/>
      </rPr>
      <t>не менее</t>
    </r>
    <r>
      <rPr>
        <sz val="13.5"/>
        <color indexed="8"/>
        <rFont val="Times New Roman"/>
        <family val="1"/>
        <charset val="204"/>
      </rPr>
      <t> </t>
    </r>
    <r>
      <rPr>
        <b/>
        <sz val="13.5"/>
        <color indexed="8"/>
        <rFont val="Times New Roman"/>
        <family val="1"/>
        <charset val="204"/>
      </rPr>
      <t>50%</t>
    </r>
    <r>
      <rPr>
        <sz val="13.5"/>
        <color indexed="8"/>
        <rFont val="Times New Roman"/>
        <family val="1"/>
        <charset val="204"/>
      </rPr>
      <t> заданий </t>
    </r>
    <r>
      <rPr>
        <b/>
        <i/>
        <sz val="13.5"/>
        <color indexed="8"/>
        <rFont val="Times New Roman"/>
        <family val="1"/>
        <charset val="204"/>
      </rPr>
      <t>основной части работы</t>
    </r>
    <r>
      <rPr>
        <sz val="13.5"/>
        <color indexed="8"/>
        <rFont val="Times New Roman"/>
        <family val="1"/>
        <charset val="204"/>
      </rPr>
      <t>(набрал </t>
    </r>
    <r>
      <rPr>
        <b/>
        <i/>
        <sz val="13.5"/>
        <color indexed="8"/>
        <rFont val="Times New Roman"/>
        <family val="1"/>
        <charset val="204"/>
      </rPr>
      <t>8 баллов и выше</t>
    </r>
    <r>
      <rPr>
        <sz val="13.5"/>
        <color indexed="8"/>
        <rFont val="Times New Roman"/>
        <family val="1"/>
        <charset val="204"/>
      </rPr>
      <t>), а за выполнение дополнительной части набрал менее 7 баллов.</t>
    </r>
  </si>
  <si>
    <r>
      <rPr>
        <b/>
        <sz val="14"/>
        <color indexed="18"/>
        <rFont val="Century"/>
        <family val="1"/>
        <charset val="204"/>
      </rPr>
      <t>Список класса</t>
    </r>
    <r>
      <rPr>
        <sz val="14"/>
        <color indexed="8"/>
        <rFont val="Century"/>
        <family val="1"/>
        <charset val="204"/>
      </rPr>
      <t/>
    </r>
  </si>
  <si>
    <t>внесите фамилии учеников</t>
  </si>
  <si>
    <r>
      <rPr>
        <b/>
        <sz val="14"/>
        <color indexed="18"/>
        <rFont val="Century"/>
        <family val="1"/>
        <charset val="204"/>
      </rPr>
      <t>Динамика по ученикам</t>
    </r>
    <r>
      <rPr>
        <sz val="11"/>
        <color indexed="8"/>
        <rFont val="Century"/>
        <family val="1"/>
        <charset val="204"/>
      </rPr>
      <t xml:space="preserve">  </t>
    </r>
  </si>
  <si>
    <t>результаты</t>
  </si>
  <si>
    <t>набрал</t>
  </si>
  <si>
    <t>мах баллов:</t>
  </si>
  <si>
    <t>справилось:</t>
  </si>
  <si>
    <t>нажмите на фамилию - откроются данные по ученику</t>
  </si>
  <si>
    <t>Часть 2</t>
  </si>
  <si>
    <t>Умение писать текст под диктовку, соблюдая изученные орфографические и пунктуационные нормы.</t>
  </si>
  <si>
    <t>Умение распознавать однородные члены предложения.</t>
  </si>
  <si>
    <t>Умение распознавать главные члены предложения.</t>
  </si>
  <si>
    <t>Умение распознавать части речи.</t>
  </si>
  <si>
    <t>Умение распознавать правильную орфоэпическую норму.</t>
  </si>
  <si>
    <t>Умение классифицировать согласные звуки.</t>
  </si>
  <si>
    <t>Умение распознавать основную мысль текста, адекватно формулировать основную мысль в письменной форме.</t>
  </si>
  <si>
    <t>Умение составлять план прочитанного текста, соблюдая нормы построения предложения и словоупотребления.</t>
  </si>
  <si>
    <t>Умение строить речевое высказывание заданной структуры в письменной форме.</t>
  </si>
  <si>
    <t>Умение распознавать значение слова.</t>
  </si>
  <si>
    <t>Умение подбирать к слову близкие по значению слова.</t>
  </si>
  <si>
    <t>Умение классифицировать слова по составу.</t>
  </si>
  <si>
    <t>Умение распознавать имена существительные в предложении, распознавать грамматические признаки имени существительного.</t>
  </si>
  <si>
    <t>Умение распознавать имена прилагательные в предложении, распознавать грамматические признаки имени прилагательного.</t>
  </si>
  <si>
    <t>Умение распознавать глаголы в предложении, распознавать грамматические признаки глагола.</t>
  </si>
  <si>
    <t>Умение выражать просьбу,благодарность или отказ в письменной форме, соблюдая при письме орфографические и пунктуационные нормы.</t>
  </si>
  <si>
    <t>№ 2</t>
  </si>
  <si>
    <t>№ 3</t>
  </si>
  <si>
    <t>№ 4</t>
  </si>
  <si>
    <t>№ 5</t>
  </si>
  <si>
    <t>№ 6</t>
  </si>
  <si>
    <t>№ 7</t>
  </si>
  <si>
    <t>№ 8</t>
  </si>
  <si>
    <t>№ 9</t>
  </si>
  <si>
    <t>№ 10</t>
  </si>
  <si>
    <t>№ 11</t>
  </si>
  <si>
    <t>№ 12</t>
  </si>
  <si>
    <t>№ 13</t>
  </si>
  <si>
    <t>№ 14</t>
  </si>
  <si>
    <t>№ 15</t>
  </si>
  <si>
    <t>№ 16</t>
  </si>
  <si>
    <t>отметка</t>
  </si>
  <si>
    <t>№1</t>
  </si>
  <si>
    <t>Результаты выполнения заданий обучающимися по русскому языку</t>
  </si>
  <si>
    <t>номер задания:</t>
  </si>
  <si>
    <t xml:space="preserve">количество справившихся </t>
  </si>
  <si>
    <t>количество обучающихся, выполнивших работу на высоком уровне:</t>
  </si>
  <si>
    <t>количество обучающихся, выполнивших работу на низком уровне:</t>
  </si>
  <si>
    <t>№ варианта</t>
  </si>
  <si>
    <t>Диктант</t>
  </si>
  <si>
    <t>Проверочная работа</t>
  </si>
  <si>
    <t>не выполняли работу</t>
  </si>
  <si>
    <t>итого :</t>
  </si>
  <si>
    <t>мин</t>
  </si>
  <si>
    <t>по списку</t>
  </si>
  <si>
    <t>выполняли</t>
  </si>
  <si>
    <t>«5»</t>
  </si>
  <si>
    <t>«4»</t>
  </si>
  <si>
    <t>«3»</t>
  </si>
  <si>
    <t>«2»</t>
  </si>
  <si>
    <t>дата проведения:</t>
  </si>
  <si>
    <t>всего баллов</t>
  </si>
  <si>
    <t>не выполняли</t>
  </si>
  <si>
    <t>Раздел</t>
  </si>
  <si>
    <t>№ задания</t>
  </si>
  <si>
    <t>Фонетика и графика</t>
  </si>
  <si>
    <t>Состав слова</t>
  </si>
  <si>
    <t>Морфология</t>
  </si>
  <si>
    <t>Синтаксис</t>
  </si>
  <si>
    <t>2,3а</t>
  </si>
  <si>
    <t>Орфография и пунктуация</t>
  </si>
  <si>
    <t>1,1а</t>
  </si>
  <si>
    <t>Лексика</t>
  </si>
  <si>
    <t>Развитие речи</t>
  </si>
  <si>
    <t>выс</t>
  </si>
  <si>
    <t>высокий</t>
  </si>
  <si>
    <t>низкий</t>
  </si>
  <si>
    <t>Анализ работы:</t>
  </si>
  <si>
    <t>Часть 1</t>
  </si>
  <si>
    <t>Результаты:</t>
  </si>
  <si>
    <t>н</t>
  </si>
  <si>
    <t>баллы</t>
  </si>
  <si>
    <t>38 б</t>
  </si>
  <si>
    <t>к</t>
  </si>
  <si>
    <t>6,7,8</t>
  </si>
  <si>
    <t>3б, 12, 13, 14, 15</t>
  </si>
  <si>
    <t>Анализ причин низкого уровня выполнения заданий обучающимися (в случае, если показатель уровня выполнения задания ниже 50%)</t>
  </si>
  <si>
    <t>% выполнения задания обучающимися</t>
  </si>
  <si>
    <t>Возможные причины низкого уровня выполнения задания</t>
  </si>
  <si>
    <t>Качество:</t>
  </si>
  <si>
    <t>русский язык</t>
  </si>
  <si>
    <t>фон</t>
  </si>
  <si>
    <t>мор</t>
  </si>
  <si>
    <t>син</t>
  </si>
  <si>
    <t>р/р</t>
  </si>
  <si>
    <t>дик</t>
  </si>
  <si>
    <t>9,10</t>
  </si>
  <si>
    <t>лек</t>
  </si>
  <si>
    <t>Анализ ВПР по русскому языку за 2016-2017 уч.год</t>
  </si>
  <si>
    <r>
      <t xml:space="preserve">Шаблон предназначен для анализа результатов ВПР по русскому языку. Перед началом работы нужно заполнить лист "Список учеников"; далее - заполнить остальные вкладки (в каждом столбце вверху написаны баллы по каждому заданию). На листе  "Русский язык" </t>
    </r>
    <r>
      <rPr>
        <i/>
        <sz val="14"/>
        <color rgb="FFC00000"/>
        <rFont val="Times New Roman"/>
        <family val="1"/>
        <charset val="204"/>
      </rPr>
      <t xml:space="preserve">в колонку "№ варианта" </t>
    </r>
    <r>
      <rPr>
        <i/>
        <sz val="14"/>
        <color indexed="8"/>
        <rFont val="Times New Roman"/>
        <family val="1"/>
        <charset val="204"/>
      </rPr>
      <t xml:space="preserve">- вписать номер и отстутствие ученика на работе - </t>
    </r>
    <r>
      <rPr>
        <i/>
        <sz val="14"/>
        <color rgb="FFC00000"/>
        <rFont val="Times New Roman"/>
        <family val="1"/>
        <charset val="204"/>
      </rPr>
      <t>поставить н</t>
    </r>
    <r>
      <rPr>
        <i/>
        <sz val="14"/>
        <color indexed="8"/>
        <rFont val="Times New Roman"/>
        <family val="1"/>
        <charset val="204"/>
      </rPr>
      <t xml:space="preserve">. На листе "Результаты" вписывать ничего не надо, всё заполняется автоматически. После выполнения заданий вводятся баллы, которые набрал ученик.С каждого листа предусмотрено возвращение на на главный лист, для этого надо нажать на картинку.  </t>
    </r>
  </si>
  <si>
    <t>Отметка по пятибалльной шкале:</t>
  </si>
  <si>
    <t xml:space="preserve"> «2»</t>
  </si>
  <si>
    <t>Первичные баллы:</t>
  </si>
  <si>
    <t>0–13</t>
  </si>
  <si>
    <t>14–23</t>
  </si>
  <si>
    <t>24–32</t>
  </si>
  <si>
    <t>33–38</t>
  </si>
  <si>
    <t>Умения</t>
  </si>
  <si>
    <t>результат</t>
  </si>
  <si>
    <r>
      <rPr>
        <b/>
        <i/>
        <sz val="11"/>
        <rFont val="Times New Roman"/>
        <family val="1"/>
        <charset val="204"/>
      </rPr>
      <t>№1 (а)</t>
    </r>
    <r>
      <rPr>
        <i/>
        <sz val="11"/>
        <rFont val="Times New Roman"/>
        <family val="1"/>
        <charset val="204"/>
      </rPr>
      <t>-Умение писать текст под диктовку, соблюдая в практике письма изученные орфографические нормы</t>
    </r>
  </si>
  <si>
    <r>
      <rPr>
        <b/>
        <i/>
        <sz val="11"/>
        <rFont val="Times New Roman"/>
        <family val="1"/>
        <charset val="204"/>
      </rPr>
      <t>№1 (б)</t>
    </r>
    <r>
      <rPr>
        <i/>
        <sz val="11"/>
        <rFont val="Times New Roman"/>
        <family val="1"/>
        <charset val="204"/>
      </rPr>
      <t>-Умение писать текст под диктовку, соблюдая в практике письма изученные пунктуационные нормы</t>
    </r>
  </si>
  <si>
    <r>
      <rPr>
        <b/>
        <i/>
        <sz val="11"/>
        <rFont val="Times New Roman"/>
        <family val="1"/>
        <charset val="204"/>
      </rPr>
      <t>№2</t>
    </r>
    <r>
      <rPr>
        <i/>
        <sz val="11"/>
        <rFont val="Times New Roman"/>
        <family val="1"/>
        <charset val="204"/>
      </rPr>
      <t>- Умение распознавать однородные члены предложения</t>
    </r>
  </si>
  <si>
    <r>
      <rPr>
        <b/>
        <i/>
        <sz val="11"/>
        <rFont val="Times New Roman"/>
        <family val="1"/>
        <charset val="204"/>
      </rPr>
      <t>№3 - 1)</t>
    </r>
    <r>
      <rPr>
        <i/>
        <sz val="11"/>
        <rFont val="Times New Roman"/>
        <family val="1"/>
        <charset val="204"/>
      </rPr>
      <t xml:space="preserve"> Умение распознавать главные члены предложения</t>
    </r>
  </si>
  <si>
    <r>
      <rPr>
        <b/>
        <i/>
        <sz val="11"/>
        <rFont val="Times New Roman"/>
        <family val="1"/>
        <charset val="204"/>
      </rPr>
      <t xml:space="preserve">2) </t>
    </r>
    <r>
      <rPr>
        <i/>
        <sz val="11"/>
        <rFont val="Times New Roman"/>
        <family val="1"/>
        <charset val="204"/>
      </rPr>
      <t>Умение распознавать части речи</t>
    </r>
  </si>
  <si>
    <r>
      <rPr>
        <b/>
        <i/>
        <sz val="11"/>
        <rFont val="Times New Roman"/>
        <family val="1"/>
        <charset val="204"/>
      </rPr>
      <t xml:space="preserve">№4 </t>
    </r>
    <r>
      <rPr>
        <i/>
        <sz val="11"/>
        <rFont val="Times New Roman"/>
        <family val="1"/>
        <charset val="204"/>
      </rPr>
      <t>- Умение распознавать правильную орфоэпическую норму</t>
    </r>
  </si>
  <si>
    <r>
      <rPr>
        <b/>
        <i/>
        <sz val="11"/>
        <rFont val="Times New Roman"/>
        <family val="1"/>
        <charset val="204"/>
      </rPr>
      <t>№5</t>
    </r>
    <r>
      <rPr>
        <i/>
        <sz val="11"/>
        <rFont val="Times New Roman"/>
        <family val="1"/>
        <charset val="204"/>
      </rPr>
      <t>- Умение классифицировать согласные звуки</t>
    </r>
  </si>
  <si>
    <r>
      <rPr>
        <b/>
        <i/>
        <sz val="11"/>
        <rFont val="Times New Roman"/>
        <family val="1"/>
        <charset val="204"/>
      </rPr>
      <t>№6</t>
    </r>
    <r>
      <rPr>
        <i/>
        <sz val="11"/>
        <rFont val="Times New Roman"/>
        <family val="1"/>
        <charset val="204"/>
      </rPr>
      <t>- Умение распознавать основную мысль текста при его письменном предъявлении</t>
    </r>
  </si>
  <si>
    <r>
      <rPr>
        <b/>
        <i/>
        <sz val="11"/>
        <rFont val="Times New Roman"/>
        <family val="1"/>
        <charset val="204"/>
      </rPr>
      <t>№7</t>
    </r>
    <r>
      <rPr>
        <i/>
        <sz val="11"/>
        <rFont val="Times New Roman"/>
        <family val="1"/>
        <charset val="204"/>
      </rPr>
      <t xml:space="preserve"> - Умение составлять план прочитанного текста</t>
    </r>
  </si>
  <si>
    <r>
      <rPr>
        <b/>
        <i/>
        <sz val="11"/>
        <rFont val="Times New Roman"/>
        <family val="1"/>
        <charset val="204"/>
      </rPr>
      <t>№8</t>
    </r>
    <r>
      <rPr>
        <i/>
        <sz val="11"/>
        <rFont val="Times New Roman"/>
        <family val="1"/>
        <charset val="204"/>
      </rPr>
      <t xml:space="preserve"> -Умение строить речевое высказывание заданной структуры</t>
    </r>
  </si>
  <si>
    <r>
      <rPr>
        <b/>
        <i/>
        <sz val="11"/>
        <rFont val="Times New Roman"/>
        <family val="1"/>
        <charset val="204"/>
      </rPr>
      <t>№9</t>
    </r>
    <r>
      <rPr>
        <i/>
        <sz val="11"/>
        <rFont val="Times New Roman"/>
        <family val="1"/>
        <charset val="204"/>
      </rPr>
      <t>- Умение распознавать значение слова</t>
    </r>
  </si>
  <si>
    <r>
      <rPr>
        <b/>
        <i/>
        <sz val="11"/>
        <rFont val="Times New Roman"/>
        <family val="1"/>
        <charset val="204"/>
      </rPr>
      <t>№10</t>
    </r>
    <r>
      <rPr>
        <i/>
        <sz val="11"/>
        <rFont val="Times New Roman"/>
        <family val="1"/>
        <charset val="204"/>
      </rPr>
      <t>-Умение подбирать к слову близкие по значению слова</t>
    </r>
  </si>
  <si>
    <r>
      <rPr>
        <b/>
        <i/>
        <sz val="11"/>
        <rFont val="Times New Roman"/>
        <family val="1"/>
        <charset val="204"/>
      </rPr>
      <t>№11</t>
    </r>
    <r>
      <rPr>
        <i/>
        <sz val="11"/>
        <rFont val="Times New Roman"/>
        <family val="1"/>
        <charset val="204"/>
      </rPr>
      <t>-Умение классифицировать слова по составу</t>
    </r>
  </si>
  <si>
    <r>
      <rPr>
        <b/>
        <i/>
        <sz val="11"/>
        <rFont val="Times New Roman"/>
        <family val="1"/>
        <charset val="204"/>
      </rPr>
      <t>№12</t>
    </r>
    <r>
      <rPr>
        <i/>
        <sz val="11"/>
        <rFont val="Times New Roman"/>
        <family val="1"/>
        <charset val="204"/>
      </rPr>
      <t>-Умение распознавать имена существительные в предложении</t>
    </r>
  </si>
  <si>
    <r>
      <rPr>
        <b/>
        <i/>
        <sz val="11"/>
        <rFont val="Times New Roman"/>
        <family val="1"/>
        <charset val="204"/>
      </rPr>
      <t>№13</t>
    </r>
    <r>
      <rPr>
        <i/>
        <sz val="11"/>
        <rFont val="Times New Roman"/>
        <family val="1"/>
        <charset val="204"/>
      </rPr>
      <t>- Умение распознавать имена прилагательные в предложении</t>
    </r>
  </si>
  <si>
    <r>
      <rPr>
        <b/>
        <i/>
        <sz val="11"/>
        <rFont val="Times New Roman"/>
        <family val="1"/>
        <charset val="204"/>
      </rPr>
      <t>№14</t>
    </r>
    <r>
      <rPr>
        <i/>
        <sz val="11"/>
        <rFont val="Times New Roman"/>
        <family val="1"/>
        <charset val="204"/>
      </rPr>
      <t>-Умение распознавать глаголы в предложении</t>
    </r>
  </si>
  <si>
    <r>
      <rPr>
        <b/>
        <i/>
        <sz val="11"/>
        <rFont val="Times New Roman"/>
        <family val="1"/>
        <charset val="204"/>
      </rPr>
      <t>№15</t>
    </r>
    <r>
      <rPr>
        <i/>
        <sz val="11"/>
        <rFont val="Times New Roman"/>
        <family val="1"/>
        <charset val="204"/>
      </rPr>
      <t>-Умение на основе данной информации оучающихся определять конкретную жизненную ситуацию</t>
    </r>
  </si>
  <si>
    <r>
      <rPr>
        <b/>
        <i/>
        <sz val="11"/>
        <rFont val="Times New Roman"/>
        <family val="1"/>
        <charset val="204"/>
      </rPr>
      <t>№1 (б</t>
    </r>
    <r>
      <rPr>
        <i/>
        <sz val="11"/>
        <rFont val="Times New Roman"/>
        <family val="1"/>
        <charset val="204"/>
      </rPr>
      <t>)-Умение писать текст под диктовку, соблюдая в практике письма изученные пунктуационные нормы</t>
    </r>
  </si>
  <si>
    <r>
      <rPr>
        <b/>
        <i/>
        <sz val="11"/>
        <rFont val="Times New Roman"/>
        <family val="1"/>
        <charset val="204"/>
      </rPr>
      <t>№4</t>
    </r>
    <r>
      <rPr>
        <i/>
        <sz val="11"/>
        <rFont val="Times New Roman"/>
        <family val="1"/>
        <charset val="204"/>
      </rPr>
      <t xml:space="preserve"> - Умение распознавать правильную орфоэпическую норму</t>
    </r>
  </si>
  <si>
    <r>
      <rPr>
        <b/>
        <i/>
        <sz val="11"/>
        <rFont val="Times New Roman"/>
        <family val="1"/>
        <charset val="204"/>
      </rPr>
      <t>№ 3 -2)</t>
    </r>
    <r>
      <rPr>
        <i/>
        <sz val="11"/>
        <rFont val="Times New Roman"/>
        <family val="1"/>
        <charset val="204"/>
      </rPr>
      <t xml:space="preserve"> Умение распознавать части речи</t>
    </r>
  </si>
  <si>
    <t>Обучающиеся, не справившиеся с заданием</t>
  </si>
  <si>
    <r>
      <rPr>
        <b/>
        <i/>
        <sz val="11"/>
        <color theme="1"/>
        <rFont val="Times New Roman"/>
        <family val="1"/>
        <charset val="204"/>
      </rPr>
      <t>№3 -2)</t>
    </r>
    <r>
      <rPr>
        <i/>
        <sz val="11"/>
        <color theme="1"/>
        <rFont val="Times New Roman"/>
        <family val="1"/>
        <charset val="204"/>
      </rPr>
      <t xml:space="preserve"> Умение распознавать части речи.</t>
    </r>
  </si>
  <si>
    <r>
      <rPr>
        <b/>
        <i/>
        <sz val="11"/>
        <rFont val="Times New Roman"/>
        <family val="1"/>
        <charset val="204"/>
      </rPr>
      <t>№7</t>
    </r>
    <r>
      <rPr>
        <i/>
        <sz val="11"/>
        <rFont val="Times New Roman"/>
        <family val="1"/>
        <charset val="204"/>
      </rPr>
      <t xml:space="preserve"> - Умение составлять план прочитанного текста в 
письменной форме, соблюдая нормы построения предложения и словоупотребления.</t>
    </r>
  </si>
  <si>
    <r>
      <rPr>
        <b/>
        <i/>
        <sz val="11"/>
        <rFont val="Times New Roman"/>
        <family val="1"/>
        <charset val="204"/>
      </rPr>
      <t>№1</t>
    </r>
    <r>
      <rPr>
        <i/>
        <sz val="11"/>
        <rFont val="Times New Roman"/>
        <family val="1"/>
        <charset val="204"/>
      </rPr>
      <t>-Умение писать текст под диктовку, соблюдая в практике письма изученные орфографические и пунктуационные нормы</t>
    </r>
  </si>
  <si>
    <r>
      <rPr>
        <b/>
        <i/>
        <sz val="11"/>
        <rFont val="Times New Roman"/>
        <family val="1"/>
        <charset val="204"/>
      </rPr>
      <t>№3</t>
    </r>
    <r>
      <rPr>
        <i/>
        <sz val="11"/>
        <rFont val="Times New Roman"/>
        <family val="1"/>
        <charset val="204"/>
      </rPr>
      <t xml:space="preserve"> </t>
    </r>
    <r>
      <rPr>
        <b/>
        <i/>
        <sz val="11"/>
        <rFont val="Times New Roman"/>
        <family val="1"/>
        <charset val="204"/>
      </rPr>
      <t>- 1)</t>
    </r>
    <r>
      <rPr>
        <i/>
        <sz val="11"/>
        <rFont val="Times New Roman"/>
        <family val="1"/>
        <charset val="204"/>
      </rPr>
      <t xml:space="preserve"> Умение распознавать главные члены предложения</t>
    </r>
  </si>
  <si>
    <r>
      <rPr>
        <b/>
        <i/>
        <sz val="11"/>
        <rFont val="Times New Roman"/>
        <family val="1"/>
        <charset val="204"/>
      </rPr>
      <t>№ 8</t>
    </r>
    <r>
      <rPr>
        <i/>
        <sz val="11"/>
        <rFont val="Times New Roman"/>
        <family val="1"/>
        <charset val="204"/>
      </rPr>
      <t xml:space="preserve"> -Умение строить речевое высказывание заданной структуры </t>
    </r>
  </si>
  <si>
    <r>
      <rPr>
        <b/>
        <i/>
        <sz val="11"/>
        <rFont val="Times New Roman"/>
        <family val="1"/>
        <charset val="204"/>
      </rPr>
      <t>№ 9</t>
    </r>
    <r>
      <rPr>
        <i/>
        <sz val="11"/>
        <rFont val="Times New Roman"/>
        <family val="1"/>
        <charset val="204"/>
      </rPr>
      <t>- Умение распознавать значение слова; адекватно формулировать значение слова в письменной форме</t>
    </r>
  </si>
  <si>
    <r>
      <rPr>
        <b/>
        <i/>
        <sz val="11"/>
        <rFont val="Times New Roman"/>
        <family val="1"/>
        <charset val="204"/>
      </rPr>
      <t>№10</t>
    </r>
    <r>
      <rPr>
        <i/>
        <sz val="11"/>
        <rFont val="Times New Roman"/>
        <family val="1"/>
        <charset val="204"/>
      </rPr>
      <t>-Умение подбирать к слову близкие по значению слов</t>
    </r>
  </si>
  <si>
    <r>
      <rPr>
        <b/>
        <i/>
        <sz val="11"/>
        <rFont val="Times New Roman"/>
        <family val="1"/>
        <charset val="204"/>
      </rPr>
      <t>№12</t>
    </r>
    <r>
      <rPr>
        <i/>
        <sz val="11"/>
        <rFont val="Times New Roman"/>
        <family val="1"/>
        <charset val="204"/>
      </rPr>
      <t>-Умение распознавать имена существительные в предложении, распознавать грамматические признаки имени существительного</t>
    </r>
  </si>
  <si>
    <r>
      <rPr>
        <b/>
        <i/>
        <sz val="11"/>
        <rFont val="Times New Roman"/>
        <family val="1"/>
        <charset val="204"/>
      </rPr>
      <t>№13</t>
    </r>
    <r>
      <rPr>
        <i/>
        <sz val="11"/>
        <rFont val="Times New Roman"/>
        <family val="1"/>
        <charset val="204"/>
      </rPr>
      <t>- Умение распознавать имена прилагательные в предложении, распознавать грамматические признаки имени прилагательного</t>
    </r>
  </si>
  <si>
    <r>
      <rPr>
        <b/>
        <i/>
        <sz val="11"/>
        <rFont val="Times New Roman"/>
        <family val="1"/>
        <charset val="204"/>
      </rPr>
      <t>№15</t>
    </r>
    <r>
      <rPr>
        <i/>
        <sz val="11"/>
        <rFont val="Times New Roman"/>
        <family val="1"/>
        <charset val="204"/>
      </rPr>
      <t>-Умение на основе данной информации определять конкретную жизненную ситуацию для адекватной интерпретации данной информации</t>
    </r>
  </si>
  <si>
    <t>Максимальный балл:</t>
  </si>
  <si>
    <t>Минимальный балл:</t>
  </si>
  <si>
    <t>№ 1.2</t>
  </si>
  <si>
    <t>№ 1.1</t>
  </si>
  <si>
    <t>№ 3.1</t>
  </si>
  <si>
    <t>№ 3.2</t>
  </si>
  <si>
    <t>Листы достижений по русскому языку</t>
  </si>
  <si>
    <t>Шаблон разработан учителем начальных классов Адамовой Е.Г.</t>
  </si>
  <si>
    <t>18.04.2017 г.</t>
  </si>
  <si>
    <t xml:space="preserve"> На листе "Результаты" в ячейку "Дата проведения" - вписать число.</t>
  </si>
  <si>
    <r>
      <t xml:space="preserve">В колонку "№ варианта" необходимо вписать № варианта, который ученик выполнял - без этой колонки таблица работать </t>
    </r>
    <r>
      <rPr>
        <i/>
        <sz val="14"/>
        <color rgb="FFC00000"/>
        <rFont val="Times New Roman"/>
        <family val="1"/>
        <charset val="204"/>
      </rPr>
      <t>не будет</t>
    </r>
    <r>
      <rPr>
        <sz val="11"/>
        <color theme="1"/>
        <rFont val="Times New Roman"/>
        <family val="1"/>
        <charset val="204"/>
      </rPr>
      <t xml:space="preserve">. Если ученик не писал работу, нужно поставить </t>
    </r>
    <r>
      <rPr>
        <b/>
        <sz val="11"/>
        <color rgb="FFC00000"/>
        <rFont val="Times New Roman"/>
        <family val="1"/>
        <charset val="204"/>
      </rPr>
      <t>н в этот же столбик.</t>
    </r>
  </si>
  <si>
    <t>Инструкция по работе с таблицей</t>
  </si>
  <si>
    <t>Умение строить речевое высказывание.</t>
  </si>
  <si>
    <t>18/20.04.2017 г.</t>
  </si>
  <si>
    <t>1 часть</t>
  </si>
  <si>
    <t>2 часть</t>
  </si>
  <si>
    <t>Источники:</t>
  </si>
  <si>
    <t>http://static2.read.ru/covers_rr/b/61/08/4550861.jpg- впр русский язык</t>
  </si>
  <si>
    <t>https://ozon-st.cdn.ngenix.net/multimedia/1014397153.jpg - впр 4 класс</t>
  </si>
  <si>
    <t>https://img-fotki.yandex.ru/get/5107/2449448.36/0_118b9d_1e5374b9_orig - блокнот</t>
  </si>
  <si>
    <t>http://grammatika.su/uploads/images/news/vseros.jpg?1474621014563 мальчик</t>
  </si>
</sst>
</file>

<file path=xl/styles.xml><?xml version="1.0" encoding="utf-8"?>
<styleSheet xmlns="http://schemas.openxmlformats.org/spreadsheetml/2006/main" xmlns:mc="http://schemas.openxmlformats.org/markup-compatibility/2006" xmlns:x14ac="http://schemas.microsoft.com/office/spreadsheetml/2009/9/ac" mc:Ignorable="x14ac">
  <fonts count="90" x14ac:knownFonts="1">
    <font>
      <sz val="11"/>
      <color theme="1"/>
      <name val="Calibri"/>
      <family val="2"/>
      <scheme val="minor"/>
    </font>
    <font>
      <sz val="11"/>
      <color indexed="8"/>
      <name val="Georgia"/>
      <family val="1"/>
      <charset val="204"/>
    </font>
    <font>
      <sz val="12"/>
      <color indexed="8"/>
      <name val="Georgia"/>
      <family val="1"/>
      <charset val="204"/>
    </font>
    <font>
      <sz val="11"/>
      <color indexed="8"/>
      <name val="Century"/>
      <family val="1"/>
      <charset val="204"/>
    </font>
    <font>
      <b/>
      <sz val="14"/>
      <color indexed="56"/>
      <name val="Century"/>
      <family val="1"/>
      <charset val="204"/>
    </font>
    <font>
      <b/>
      <sz val="16"/>
      <color indexed="56"/>
      <name val="Monotype Corsiva"/>
      <family val="4"/>
      <charset val="204"/>
    </font>
    <font>
      <sz val="11"/>
      <color indexed="8"/>
      <name val="Times New Roman"/>
      <family val="1"/>
      <charset val="204"/>
    </font>
    <font>
      <sz val="12"/>
      <color indexed="8"/>
      <name val="Times New Roman"/>
      <family val="1"/>
      <charset val="204"/>
    </font>
    <font>
      <sz val="8"/>
      <color indexed="8"/>
      <name val="Georgia"/>
      <family val="1"/>
      <charset val="204"/>
    </font>
    <font>
      <sz val="11"/>
      <color indexed="8"/>
      <name val="Calibri"/>
      <family val="2"/>
    </font>
    <font>
      <b/>
      <sz val="16"/>
      <color indexed="60"/>
      <name val="Monotype Corsiva"/>
      <family val="4"/>
      <charset val="204"/>
    </font>
    <font>
      <b/>
      <i/>
      <sz val="16"/>
      <color indexed="60"/>
      <name val="Monotype Corsiva"/>
      <family val="4"/>
      <charset val="204"/>
    </font>
    <font>
      <i/>
      <sz val="11"/>
      <color indexed="8"/>
      <name val="Times New Roman"/>
      <family val="1"/>
      <charset val="204"/>
    </font>
    <font>
      <b/>
      <sz val="14"/>
      <color indexed="56"/>
      <name val="Times New Roman"/>
      <family val="1"/>
      <charset val="204"/>
    </font>
    <font>
      <b/>
      <sz val="14"/>
      <color indexed="60"/>
      <name val="Times New Roman"/>
      <family val="1"/>
      <charset val="204"/>
    </font>
    <font>
      <sz val="13.5"/>
      <color indexed="8"/>
      <name val="Times New Roman"/>
      <family val="1"/>
      <charset val="204"/>
    </font>
    <font>
      <b/>
      <sz val="13.5"/>
      <color indexed="8"/>
      <name val="Times New Roman"/>
      <family val="1"/>
      <charset val="204"/>
    </font>
    <font>
      <b/>
      <i/>
      <sz val="13.5"/>
      <color indexed="8"/>
      <name val="Times New Roman"/>
      <family val="1"/>
      <charset val="204"/>
    </font>
    <font>
      <i/>
      <sz val="14"/>
      <color indexed="8"/>
      <name val="Times New Roman"/>
      <family val="1"/>
      <charset val="204"/>
    </font>
    <font>
      <sz val="12"/>
      <color indexed="8"/>
      <name val="Calibri"/>
      <family val="2"/>
    </font>
    <font>
      <b/>
      <sz val="20"/>
      <color indexed="56"/>
      <name val="Monotype Corsiva"/>
      <family val="4"/>
      <charset val="204"/>
    </font>
    <font>
      <sz val="14"/>
      <color indexed="8"/>
      <name val="Century"/>
      <family val="1"/>
      <charset val="204"/>
    </font>
    <font>
      <b/>
      <sz val="14"/>
      <color indexed="18"/>
      <name val="Century"/>
      <family val="1"/>
      <charset val="204"/>
    </font>
    <font>
      <b/>
      <i/>
      <sz val="12"/>
      <color indexed="60"/>
      <name val="Times New Roman"/>
      <family val="1"/>
      <charset val="204"/>
    </font>
    <font>
      <b/>
      <sz val="16"/>
      <color indexed="56"/>
      <name val="Century"/>
      <family val="1"/>
      <charset val="204"/>
    </font>
    <font>
      <b/>
      <sz val="12"/>
      <color indexed="56"/>
      <name val="Monotype Corsiva"/>
      <family val="4"/>
      <charset val="204"/>
    </font>
    <font>
      <b/>
      <sz val="11"/>
      <color indexed="8"/>
      <name val="Times New Roman"/>
      <family val="1"/>
      <charset val="204"/>
    </font>
    <font>
      <b/>
      <sz val="11"/>
      <color indexed="18"/>
      <name val="Times New Roman"/>
      <family val="1"/>
      <charset val="204"/>
    </font>
    <font>
      <b/>
      <sz val="11"/>
      <color indexed="60"/>
      <name val="Times New Roman"/>
      <family val="1"/>
      <charset val="204"/>
    </font>
    <font>
      <b/>
      <sz val="11"/>
      <color indexed="60"/>
      <name val="Calibri"/>
      <family val="2"/>
      <charset val="204"/>
    </font>
    <font>
      <b/>
      <sz val="11"/>
      <color indexed="30"/>
      <name val="Times New Roman"/>
      <family val="1"/>
      <charset val="204"/>
    </font>
    <font>
      <b/>
      <sz val="18"/>
      <color indexed="18"/>
      <name val="Monotype Corsiva"/>
      <family val="4"/>
      <charset val="204"/>
    </font>
    <font>
      <b/>
      <sz val="14"/>
      <color indexed="56"/>
      <name val="Century"/>
      <family val="1"/>
      <charset val="204"/>
    </font>
    <font>
      <sz val="14"/>
      <color indexed="8"/>
      <name val="Calibri"/>
      <family val="2"/>
    </font>
    <font>
      <b/>
      <i/>
      <sz val="12"/>
      <color indexed="40"/>
      <name val="Times New Roman"/>
      <family val="1"/>
      <charset val="204"/>
    </font>
    <font>
      <i/>
      <sz val="11"/>
      <color indexed="8"/>
      <name val="Calibri"/>
      <family val="2"/>
    </font>
    <font>
      <sz val="11"/>
      <name val="Times New Roman"/>
      <family val="1"/>
      <charset val="204"/>
    </font>
    <font>
      <b/>
      <sz val="11"/>
      <color indexed="8"/>
      <name val="Calibri"/>
      <family val="2"/>
      <charset val="204"/>
    </font>
    <font>
      <sz val="9"/>
      <color indexed="8"/>
      <name val="Georgia"/>
      <family val="1"/>
      <charset val="204"/>
    </font>
    <font>
      <b/>
      <sz val="20"/>
      <color indexed="18"/>
      <name val="Monotype Corsiva"/>
      <family val="4"/>
      <charset val="204"/>
    </font>
    <font>
      <b/>
      <sz val="10"/>
      <name val="Century"/>
      <family val="1"/>
      <charset val="204"/>
    </font>
    <font>
      <b/>
      <i/>
      <sz val="11"/>
      <color indexed="8"/>
      <name val="Times New Roman"/>
      <family val="1"/>
      <charset val="204"/>
    </font>
    <font>
      <b/>
      <sz val="12"/>
      <name val="Century"/>
      <family val="1"/>
      <charset val="204"/>
    </font>
    <font>
      <b/>
      <sz val="14"/>
      <name val="Century"/>
      <family val="1"/>
      <charset val="204"/>
    </font>
    <font>
      <b/>
      <sz val="12"/>
      <name val="Times New Roman"/>
      <family val="1"/>
      <charset val="204"/>
    </font>
    <font>
      <b/>
      <sz val="11"/>
      <name val="Times New Roman"/>
      <family val="1"/>
      <charset val="204"/>
    </font>
    <font>
      <b/>
      <i/>
      <sz val="12"/>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b/>
      <sz val="16"/>
      <color indexed="56"/>
      <name val="Monotype Corsiva"/>
      <family val="4"/>
      <charset val="204"/>
    </font>
    <font>
      <u/>
      <sz val="11"/>
      <color theme="10"/>
      <name val="Calibri"/>
      <family val="2"/>
    </font>
    <font>
      <b/>
      <sz val="11"/>
      <color theme="1"/>
      <name val="Calibri"/>
      <family val="2"/>
      <charset val="204"/>
      <scheme val="minor"/>
    </font>
    <font>
      <sz val="12"/>
      <color indexed="56"/>
      <name val="Times New Roman"/>
      <family val="1"/>
      <charset val="204"/>
    </font>
    <font>
      <b/>
      <sz val="11"/>
      <color theme="1"/>
      <name val="Calibri"/>
      <family val="2"/>
      <scheme val="minor"/>
    </font>
    <font>
      <b/>
      <sz val="12"/>
      <color rgb="FF002060"/>
      <name val="Cambria"/>
      <family val="1"/>
      <charset val="204"/>
      <scheme val="major"/>
    </font>
    <font>
      <sz val="11"/>
      <color theme="1"/>
      <name val="Times New Roman"/>
      <family val="1"/>
      <charset val="204"/>
    </font>
    <font>
      <i/>
      <sz val="11"/>
      <color theme="1"/>
      <name val="Times New Roman"/>
      <family val="1"/>
      <charset val="204"/>
    </font>
    <font>
      <b/>
      <i/>
      <sz val="11"/>
      <color theme="1"/>
      <name val="Times New Roman"/>
      <family val="1"/>
      <charset val="204"/>
    </font>
    <font>
      <b/>
      <sz val="11"/>
      <color theme="1"/>
      <name val="Times New Roman"/>
      <family val="1"/>
      <charset val="204"/>
    </font>
    <font>
      <i/>
      <sz val="12"/>
      <color theme="1"/>
      <name val="Times New Roman"/>
      <family val="1"/>
      <charset val="204"/>
    </font>
    <font>
      <i/>
      <sz val="12"/>
      <color indexed="8"/>
      <name val="Times New Roman"/>
      <family val="1"/>
      <charset val="204"/>
    </font>
    <font>
      <b/>
      <sz val="11"/>
      <color rgb="FF002060"/>
      <name val="Times New Roman"/>
      <family val="1"/>
      <charset val="204"/>
    </font>
    <font>
      <sz val="10"/>
      <color indexed="8"/>
      <name val="Times New Roman"/>
      <family val="1"/>
      <charset val="204"/>
    </font>
    <font>
      <b/>
      <sz val="11"/>
      <color theme="4" tint="-0.499984740745262"/>
      <name val="Cambria"/>
      <family val="1"/>
      <charset val="204"/>
      <scheme val="major"/>
    </font>
    <font>
      <i/>
      <sz val="14"/>
      <color rgb="FFC00000"/>
      <name val="Times New Roman"/>
      <family val="1"/>
      <charset val="204"/>
    </font>
    <font>
      <sz val="11"/>
      <color rgb="FFC00000"/>
      <name val="Calibri"/>
      <family val="2"/>
      <scheme val="minor"/>
    </font>
    <font>
      <b/>
      <sz val="11"/>
      <color rgb="FFC00000"/>
      <name val="Times New Roman"/>
      <family val="1"/>
      <charset val="204"/>
    </font>
    <font>
      <b/>
      <sz val="20"/>
      <color rgb="FF0070C0"/>
      <name val="Monotype Corsiva"/>
      <family val="4"/>
      <charset val="204"/>
    </font>
    <font>
      <b/>
      <i/>
      <sz val="12"/>
      <color indexed="56"/>
      <name val="Cambria"/>
      <family val="1"/>
      <charset val="204"/>
    </font>
    <font>
      <b/>
      <i/>
      <sz val="12"/>
      <color theme="3" tint="-0.499984740745262"/>
      <name val="Cambria"/>
      <family val="1"/>
      <charset val="204"/>
      <scheme val="major"/>
    </font>
    <font>
      <b/>
      <i/>
      <sz val="12"/>
      <color rgb="FFC00000"/>
      <name val="Cambria"/>
      <family val="1"/>
      <charset val="204"/>
    </font>
    <font>
      <i/>
      <sz val="11"/>
      <name val="Times New Roman"/>
      <family val="1"/>
      <charset val="204"/>
    </font>
    <font>
      <b/>
      <i/>
      <sz val="10"/>
      <color theme="1"/>
      <name val="Times New Roman"/>
      <family val="1"/>
      <charset val="204"/>
    </font>
    <font>
      <b/>
      <i/>
      <sz val="11"/>
      <name val="Times New Roman"/>
      <family val="1"/>
      <charset val="204"/>
    </font>
    <font>
      <b/>
      <sz val="10"/>
      <color theme="4" tint="-0.499984740745262"/>
      <name val="Cambria"/>
      <family val="1"/>
      <charset val="204"/>
      <scheme val="major"/>
    </font>
    <font>
      <b/>
      <i/>
      <sz val="12"/>
      <color rgb="FFC00000"/>
      <name val="Times New Roman"/>
      <family val="1"/>
      <charset val="204"/>
    </font>
    <font>
      <b/>
      <i/>
      <sz val="12"/>
      <color theme="3" tint="-0.499984740745262"/>
      <name val="Times New Roman"/>
      <family val="1"/>
      <charset val="204"/>
    </font>
    <font>
      <b/>
      <i/>
      <sz val="12"/>
      <color rgb="FF002060"/>
      <name val="Times New Roman"/>
      <family val="1"/>
      <charset val="204"/>
    </font>
    <font>
      <b/>
      <i/>
      <sz val="11"/>
      <color rgb="FF002060"/>
      <name val="Times New Roman"/>
      <family val="1"/>
      <charset val="204"/>
    </font>
    <font>
      <sz val="11"/>
      <color rgb="FF002060"/>
      <name val="Century"/>
      <family val="1"/>
      <charset val="204"/>
    </font>
    <font>
      <i/>
      <u/>
      <sz val="12"/>
      <name val="Times New Roman"/>
      <family val="1"/>
      <charset val="204"/>
    </font>
    <font>
      <sz val="12"/>
      <color theme="1"/>
      <name val="Times New Roman"/>
      <family val="1"/>
      <charset val="204"/>
    </font>
    <font>
      <b/>
      <sz val="11"/>
      <color rgb="FF0070C0"/>
      <name val="Times New Roman"/>
      <family val="1"/>
      <charset val="204"/>
    </font>
    <font>
      <b/>
      <sz val="16"/>
      <color rgb="FF002060"/>
      <name val="Times New Roman"/>
      <family val="1"/>
      <charset val="204"/>
    </font>
    <font>
      <sz val="16"/>
      <color theme="1"/>
      <name val="Calibri"/>
      <family val="2"/>
      <scheme val="minor"/>
    </font>
    <font>
      <sz val="8"/>
      <color indexed="8"/>
      <name val="Times New Roman"/>
      <family val="1"/>
      <charset val="204"/>
    </font>
    <font>
      <b/>
      <sz val="11"/>
      <color rgb="FF002060"/>
      <name val="Century"/>
      <family val="1"/>
      <charset val="204"/>
    </font>
    <font>
      <b/>
      <sz val="12"/>
      <color indexed="18"/>
      <name val="Monotype Corsiva"/>
      <family val="4"/>
      <charset val="204"/>
    </font>
    <font>
      <b/>
      <sz val="12"/>
      <color theme="1"/>
      <name val="Times New Roman"/>
      <family val="1"/>
      <charset val="204"/>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44"/>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51" fillId="0" borderId="0" applyNumberFormat="0" applyFill="0" applyBorder="0" applyAlignment="0" applyProtection="0">
      <alignment vertical="top"/>
      <protection locked="0"/>
    </xf>
    <xf numFmtId="9" fontId="9" fillId="0" borderId="0" applyFont="0" applyFill="0" applyBorder="0" applyAlignment="0" applyProtection="0"/>
  </cellStyleXfs>
  <cellXfs count="276">
    <xf numFmtId="0" fontId="0" fillId="0" borderId="0" xfId="0"/>
    <xf numFmtId="0" fontId="0" fillId="0" borderId="0" xfId="0" applyProtection="1">
      <protection hidden="1"/>
    </xf>
    <xf numFmtId="0" fontId="5" fillId="0" borderId="0" xfId="0" applyFont="1" applyAlignment="1" applyProtection="1">
      <alignment horizontal="center"/>
      <protection hidden="1"/>
    </xf>
    <xf numFmtId="0" fontId="3" fillId="0" borderId="1" xfId="0" applyFont="1" applyBorder="1" applyProtection="1">
      <protection hidden="1"/>
    </xf>
    <xf numFmtId="0" fontId="14" fillId="0" borderId="1" xfId="0" applyFont="1" applyBorder="1" applyAlignment="1" applyProtection="1">
      <alignment horizontal="center"/>
      <protection hidden="1"/>
    </xf>
    <xf numFmtId="0" fontId="0" fillId="0" borderId="0" xfId="0" applyBorder="1" applyProtection="1">
      <protection hidden="1"/>
    </xf>
    <xf numFmtId="0" fontId="2" fillId="2" borderId="1" xfId="0" applyFont="1" applyFill="1" applyBorder="1" applyProtection="1">
      <protection hidden="1"/>
    </xf>
    <xf numFmtId="0" fontId="1" fillId="2" borderId="1" xfId="0" applyFont="1" applyFill="1" applyBorder="1" applyProtection="1">
      <protection hidden="1"/>
    </xf>
    <xf numFmtId="0" fontId="27" fillId="0" borderId="1" xfId="0" applyFont="1" applyBorder="1" applyAlignment="1" applyProtection="1">
      <alignment horizontal="center"/>
      <protection hidden="1"/>
    </xf>
    <xf numFmtId="0" fontId="28" fillId="0" borderId="1"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30" fillId="0" borderId="1" xfId="0" applyFont="1" applyBorder="1" applyAlignment="1" applyProtection="1">
      <alignment horizontal="center"/>
      <protection hidden="1"/>
    </xf>
    <xf numFmtId="9" fontId="29" fillId="0" borderId="1" xfId="2" applyFont="1" applyBorder="1" applyAlignment="1" applyProtection="1">
      <alignment horizontal="center"/>
      <protection hidden="1"/>
    </xf>
    <xf numFmtId="0" fontId="6" fillId="0" borderId="1" xfId="0" applyFont="1" applyBorder="1" applyAlignment="1" applyProtection="1">
      <alignment horizontal="center"/>
      <protection hidden="1"/>
    </xf>
    <xf numFmtId="0" fontId="26" fillId="0" borderId="1" xfId="0" applyFont="1" applyBorder="1" applyAlignment="1" applyProtection="1">
      <alignment horizontal="center"/>
      <protection hidden="1"/>
    </xf>
    <xf numFmtId="0" fontId="1" fillId="2" borderId="1" xfId="0" applyFont="1" applyFill="1" applyBorder="1" applyAlignment="1" applyProtection="1">
      <alignment horizontal="center"/>
      <protection hidden="1"/>
    </xf>
    <xf numFmtId="0" fontId="8" fillId="2" borderId="1" xfId="0" applyFont="1" applyFill="1" applyBorder="1" applyAlignment="1" applyProtection="1">
      <alignment horizontal="center" vertical="top" wrapText="1"/>
      <protection hidden="1"/>
    </xf>
    <xf numFmtId="0" fontId="6" fillId="0" borderId="6" xfId="0" applyFont="1" applyBorder="1" applyAlignment="1" applyProtection="1">
      <alignment horizontal="center"/>
      <protection hidden="1"/>
    </xf>
    <xf numFmtId="0" fontId="6" fillId="0" borderId="5" xfId="0" applyFont="1" applyBorder="1" applyProtection="1">
      <protection hidden="1"/>
    </xf>
    <xf numFmtId="0" fontId="29" fillId="0" borderId="1" xfId="0" applyFont="1" applyBorder="1" applyAlignment="1" applyProtection="1">
      <alignment horizontal="center"/>
      <protection hidden="1"/>
    </xf>
    <xf numFmtId="0" fontId="0" fillId="2" borderId="0" xfId="0" applyFill="1" applyProtection="1">
      <protection hidden="1"/>
    </xf>
    <xf numFmtId="0" fontId="0" fillId="3" borderId="0" xfId="0" applyFill="1"/>
    <xf numFmtId="0" fontId="28" fillId="0" borderId="0" xfId="0" applyFont="1" applyBorder="1" applyAlignment="1" applyProtection="1">
      <alignment horizontal="center"/>
      <protection hidden="1"/>
    </xf>
    <xf numFmtId="0" fontId="30" fillId="0" borderId="0" xfId="0" applyFont="1" applyBorder="1" applyAlignment="1" applyProtection="1">
      <alignment horizontal="center"/>
      <protection hidden="1"/>
    </xf>
    <xf numFmtId="9" fontId="29" fillId="0" borderId="0" xfId="2" applyFont="1" applyBorder="1" applyAlignment="1" applyProtection="1">
      <alignment horizontal="center"/>
      <protection hidden="1"/>
    </xf>
    <xf numFmtId="0" fontId="38" fillId="2" borderId="1" xfId="0" applyFont="1" applyFill="1" applyBorder="1" applyAlignment="1" applyProtection="1">
      <alignment horizontal="center"/>
      <protection hidden="1"/>
    </xf>
    <xf numFmtId="0" fontId="41" fillId="2" borderId="1" xfId="0" applyFont="1" applyFill="1" applyBorder="1" applyProtection="1">
      <protection hidden="1"/>
    </xf>
    <xf numFmtId="0" fontId="37" fillId="2" borderId="1" xfId="0" applyFont="1" applyFill="1" applyBorder="1" applyAlignment="1" applyProtection="1">
      <alignment horizontal="center"/>
      <protection hidden="1"/>
    </xf>
    <xf numFmtId="0" fontId="40" fillId="4" borderId="1" xfId="0" applyFont="1" applyFill="1" applyBorder="1" applyAlignment="1" applyProtection="1">
      <protection hidden="1"/>
    </xf>
    <xf numFmtId="0" fontId="45" fillId="0" borderId="1" xfId="0" applyFont="1" applyBorder="1" applyAlignment="1" applyProtection="1">
      <alignment horizontal="center"/>
      <protection hidden="1"/>
    </xf>
    <xf numFmtId="0" fontId="41" fillId="2" borderId="0" xfId="0" applyFont="1" applyFill="1" applyBorder="1" applyAlignment="1" applyProtection="1">
      <alignment horizontal="center"/>
      <protection hidden="1"/>
    </xf>
    <xf numFmtId="0" fontId="29" fillId="0" borderId="0" xfId="0" applyFont="1" applyBorder="1" applyAlignment="1" applyProtection="1">
      <alignment horizontal="center"/>
      <protection hidden="1"/>
    </xf>
    <xf numFmtId="0" fontId="29" fillId="0" borderId="0" xfId="0" applyFont="1" applyFill="1" applyBorder="1" applyAlignment="1" applyProtection="1">
      <alignment horizontal="center"/>
      <protection hidden="1"/>
    </xf>
    <xf numFmtId="0" fontId="6" fillId="3" borderId="1" xfId="0" applyFont="1" applyFill="1" applyBorder="1" applyAlignment="1" applyProtection="1">
      <alignment horizontal="center"/>
      <protection hidden="1"/>
    </xf>
    <xf numFmtId="9" fontId="45" fillId="0" borderId="1" xfId="0" applyNumberFormat="1" applyFont="1" applyBorder="1" applyAlignment="1" applyProtection="1">
      <alignment horizontal="center"/>
      <protection hidden="1"/>
    </xf>
    <xf numFmtId="9" fontId="49" fillId="0" borderId="1" xfId="0" applyNumberFormat="1" applyFont="1" applyBorder="1" applyAlignment="1" applyProtection="1">
      <alignment horizontal="center"/>
      <protection hidden="1"/>
    </xf>
    <xf numFmtId="0" fontId="41" fillId="0" borderId="1" xfId="0" applyFont="1" applyBorder="1" applyAlignment="1" applyProtection="1">
      <alignment horizontal="center" vertical="center"/>
      <protection hidden="1"/>
    </xf>
    <xf numFmtId="0" fontId="0" fillId="0" borderId="1" xfId="0" applyBorder="1" applyProtection="1">
      <protection hidden="1"/>
    </xf>
    <xf numFmtId="0" fontId="29" fillId="3" borderId="0" xfId="0" applyFont="1" applyFill="1" applyBorder="1" applyAlignment="1" applyProtection="1">
      <alignment horizontal="center"/>
      <protection hidden="1"/>
    </xf>
    <xf numFmtId="0" fontId="0" fillId="3" borderId="0" xfId="0" applyFill="1" applyProtection="1">
      <protection hidden="1"/>
    </xf>
    <xf numFmtId="0" fontId="0" fillId="3" borderId="0" xfId="0" applyFill="1" applyBorder="1" applyProtection="1">
      <protection hidden="1"/>
    </xf>
    <xf numFmtId="0" fontId="42" fillId="3" borderId="0" xfId="0" applyFont="1" applyFill="1" applyAlignment="1" applyProtection="1">
      <alignment horizontal="center"/>
      <protection hidden="1"/>
    </xf>
    <xf numFmtId="0" fontId="46" fillId="3" borderId="0" xfId="0" applyFont="1" applyFill="1" applyAlignment="1" applyProtection="1">
      <alignment horizontal="center"/>
      <protection hidden="1"/>
    </xf>
    <xf numFmtId="0" fontId="44" fillId="3" borderId="1" xfId="0" applyFont="1" applyFill="1" applyBorder="1" applyAlignment="1" applyProtection="1">
      <alignment horizontal="center"/>
      <protection hidden="1"/>
    </xf>
    <xf numFmtId="0" fontId="41" fillId="3" borderId="0"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12" fillId="2" borderId="1" xfId="0" applyFont="1" applyFill="1" applyBorder="1" applyAlignment="1" applyProtection="1">
      <alignment horizontal="right"/>
      <protection hidden="1"/>
    </xf>
    <xf numFmtId="0" fontId="47" fillId="3" borderId="1" xfId="0" applyFont="1" applyFill="1" applyBorder="1" applyAlignment="1" applyProtection="1">
      <alignment horizontal="center" vertical="top" wrapText="1"/>
      <protection hidden="1"/>
    </xf>
    <xf numFmtId="0" fontId="7" fillId="0" borderId="1" xfId="0" applyFont="1" applyBorder="1" applyAlignment="1" applyProtection="1">
      <alignment horizontal="center"/>
      <protection hidden="1"/>
    </xf>
    <xf numFmtId="9" fontId="7" fillId="0" borderId="1" xfId="0" applyNumberFormat="1" applyFont="1" applyBorder="1" applyAlignment="1" applyProtection="1">
      <alignment horizontal="center"/>
      <protection hidden="1"/>
    </xf>
    <xf numFmtId="0" fontId="7" fillId="3" borderId="0" xfId="0" applyFont="1" applyFill="1" applyBorder="1" applyAlignment="1" applyProtection="1">
      <alignment horizontal="center"/>
      <protection hidden="1"/>
    </xf>
    <xf numFmtId="0" fontId="31" fillId="2" borderId="0" xfId="0" applyFont="1" applyFill="1" applyAlignment="1" applyProtection="1">
      <alignment horizontal="center"/>
      <protection hidden="1"/>
    </xf>
    <xf numFmtId="0" fontId="12" fillId="3" borderId="0" xfId="0" applyFont="1" applyFill="1" applyProtection="1">
      <protection hidden="1"/>
    </xf>
    <xf numFmtId="0" fontId="0" fillId="0" borderId="0" xfId="0" applyAlignment="1" applyProtection="1">
      <alignment horizontal="right"/>
      <protection hidden="1"/>
    </xf>
    <xf numFmtId="9" fontId="0" fillId="0" borderId="0" xfId="2" applyFont="1" applyProtection="1">
      <protection hidden="1"/>
    </xf>
    <xf numFmtId="9" fontId="0" fillId="3" borderId="0" xfId="2" applyFont="1" applyFill="1" applyProtection="1">
      <protection hidden="1"/>
    </xf>
    <xf numFmtId="9" fontId="37" fillId="0" borderId="0" xfId="2" applyFont="1" applyProtection="1">
      <protection hidden="1"/>
    </xf>
    <xf numFmtId="9" fontId="37" fillId="3" borderId="0" xfId="2" applyFont="1" applyFill="1" applyProtection="1">
      <protection hidden="1"/>
    </xf>
    <xf numFmtId="0" fontId="2" fillId="2" borderId="1"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6" fillId="5" borderId="1" xfId="0" applyFont="1" applyFill="1" applyBorder="1" applyAlignment="1" applyProtection="1">
      <alignment horizontal="center"/>
      <protection locked="0"/>
    </xf>
    <xf numFmtId="0" fontId="6" fillId="5" borderId="0" xfId="0" applyFont="1" applyFill="1" applyAlignment="1" applyProtection="1">
      <alignment horizontal="center"/>
      <protection locked="0"/>
    </xf>
    <xf numFmtId="0" fontId="38" fillId="2" borderId="1" xfId="0" applyFont="1" applyFill="1" applyBorder="1" applyAlignment="1" applyProtection="1">
      <alignment vertical="center" wrapText="1"/>
      <protection hidden="1"/>
    </xf>
    <xf numFmtId="0" fontId="3" fillId="2" borderId="1" xfId="0" applyFont="1" applyFill="1" applyBorder="1" applyAlignment="1" applyProtection="1">
      <alignment horizontal="center"/>
      <protection locked="0"/>
    </xf>
    <xf numFmtId="0" fontId="49" fillId="0" borderId="1" xfId="0" applyFont="1" applyBorder="1" applyAlignment="1" applyProtection="1">
      <alignment horizontal="center"/>
      <protection hidden="1"/>
    </xf>
    <xf numFmtId="0" fontId="53" fillId="0" borderId="1" xfId="0" applyFont="1" applyBorder="1" applyAlignment="1" applyProtection="1">
      <alignment horizontal="center"/>
      <protection hidden="1"/>
    </xf>
    <xf numFmtId="0" fontId="0" fillId="6" borderId="0" xfId="0" applyFill="1"/>
    <xf numFmtId="0" fontId="4" fillId="6" borderId="0" xfId="0" applyFont="1" applyFill="1" applyAlignment="1" applyProtection="1">
      <alignment horizontal="center"/>
      <protection hidden="1"/>
    </xf>
    <xf numFmtId="9" fontId="7" fillId="6" borderId="0" xfId="0" applyNumberFormat="1" applyFont="1" applyFill="1" applyBorder="1" applyAlignment="1" applyProtection="1">
      <alignment horizontal="center"/>
      <protection hidden="1"/>
    </xf>
    <xf numFmtId="0" fontId="43" fillId="6" borderId="0" xfId="0" applyFont="1" applyFill="1" applyBorder="1" applyAlignment="1" applyProtection="1">
      <protection hidden="1"/>
    </xf>
    <xf numFmtId="0" fontId="0" fillId="6" borderId="0" xfId="0" applyFill="1" applyBorder="1" applyProtection="1">
      <protection hidden="1"/>
    </xf>
    <xf numFmtId="0" fontId="4" fillId="6" borderId="0" xfId="0" applyFont="1" applyFill="1" applyBorder="1" applyAlignment="1" applyProtection="1">
      <alignment horizontal="center"/>
      <protection hidden="1"/>
    </xf>
    <xf numFmtId="0" fontId="42" fillId="5" borderId="7" xfId="0" applyFont="1" applyFill="1" applyBorder="1" applyAlignment="1" applyProtection="1">
      <alignment horizontal="center"/>
      <protection hidden="1"/>
    </xf>
    <xf numFmtId="0" fontId="42" fillId="4" borderId="7" xfId="0" applyFont="1" applyFill="1" applyBorder="1" applyAlignment="1" applyProtection="1">
      <alignment horizontal="center"/>
      <protection hidden="1"/>
    </xf>
    <xf numFmtId="9" fontId="29" fillId="0" borderId="0" xfId="2" applyNumberFormat="1" applyFont="1" applyBorder="1" applyAlignment="1" applyProtection="1">
      <alignment horizontal="center"/>
      <protection hidden="1"/>
    </xf>
    <xf numFmtId="0" fontId="40" fillId="7" borderId="1" xfId="0" applyFont="1" applyFill="1" applyBorder="1" applyAlignment="1" applyProtection="1">
      <protection hidden="1"/>
    </xf>
    <xf numFmtId="9" fontId="0" fillId="3" borderId="1" xfId="0" applyNumberFormat="1" applyFill="1" applyBorder="1" applyAlignment="1" applyProtection="1">
      <alignment horizontal="center"/>
      <protection hidden="1"/>
    </xf>
    <xf numFmtId="0" fontId="0" fillId="6" borderId="0" xfId="0" applyFill="1" applyProtection="1">
      <protection hidden="1"/>
    </xf>
    <xf numFmtId="1" fontId="0" fillId="0" borderId="0" xfId="2" applyNumberFormat="1" applyFont="1" applyProtection="1">
      <protection hidden="1"/>
    </xf>
    <xf numFmtId="1" fontId="0" fillId="0" borderId="0" xfId="0" applyNumberFormat="1" applyProtection="1">
      <protection hidden="1"/>
    </xf>
    <xf numFmtId="0" fontId="8" fillId="2" borderId="1" xfId="0" applyFont="1" applyFill="1" applyBorder="1" applyAlignment="1" applyProtection="1">
      <alignment horizontal="center" vertical="center" wrapText="1"/>
      <protection hidden="1"/>
    </xf>
    <xf numFmtId="0" fontId="58" fillId="9" borderId="0" xfId="0" applyFont="1" applyFill="1" applyBorder="1" applyAlignment="1" applyProtection="1">
      <alignment horizontal="center"/>
      <protection hidden="1"/>
    </xf>
    <xf numFmtId="0" fontId="0" fillId="10" borderId="0" xfId="0" applyFill="1"/>
    <xf numFmtId="0" fontId="3" fillId="0" borderId="6" xfId="0" applyFont="1" applyBorder="1" applyProtection="1">
      <protection hidden="1"/>
    </xf>
    <xf numFmtId="0" fontId="25" fillId="6" borderId="0" xfId="0" applyFont="1" applyFill="1" applyBorder="1" applyAlignment="1" applyProtection="1">
      <alignment horizontal="center"/>
      <protection hidden="1"/>
    </xf>
    <xf numFmtId="0" fontId="3" fillId="6" borderId="0" xfId="0" applyFont="1" applyFill="1" applyBorder="1" applyProtection="1">
      <protection hidden="1"/>
    </xf>
    <xf numFmtId="0" fontId="7" fillId="6" borderId="0" xfId="0" applyFont="1" applyFill="1" applyBorder="1" applyAlignment="1" applyProtection="1">
      <alignment horizontal="center"/>
      <protection hidden="1"/>
    </xf>
    <xf numFmtId="0" fontId="0" fillId="7" borderId="0" xfId="0" applyFill="1" applyProtection="1">
      <protection hidden="1"/>
    </xf>
    <xf numFmtId="0" fontId="25" fillId="7" borderId="0" xfId="0" applyFont="1" applyFill="1" applyAlignment="1" applyProtection="1">
      <alignment horizontal="center"/>
      <protection hidden="1"/>
    </xf>
    <xf numFmtId="0" fontId="3" fillId="7" borderId="6"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9" fontId="7" fillId="7" borderId="1" xfId="0" applyNumberFormat="1" applyFont="1" applyFill="1" applyBorder="1" applyAlignment="1" applyProtection="1">
      <alignment horizontal="center"/>
      <protection hidden="1"/>
    </xf>
    <xf numFmtId="0" fontId="7" fillId="7" borderId="0" xfId="0" applyFont="1" applyFill="1" applyBorder="1" applyAlignment="1" applyProtection="1">
      <alignment horizontal="center"/>
      <protection hidden="1"/>
    </xf>
    <xf numFmtId="0" fontId="3" fillId="7" borderId="0" xfId="0" applyFont="1" applyFill="1" applyBorder="1" applyAlignment="1" applyProtection="1">
      <alignment horizontal="center"/>
      <protection hidden="1"/>
    </xf>
    <xf numFmtId="0" fontId="66" fillId="8" borderId="0" xfId="0" applyFont="1" applyFill="1"/>
    <xf numFmtId="0" fontId="62" fillId="6" borderId="0" xfId="0" applyFont="1" applyFill="1" applyProtection="1">
      <protection hidden="1"/>
    </xf>
    <xf numFmtId="0" fontId="67" fillId="6" borderId="0" xfId="0" applyFont="1" applyFill="1" applyProtection="1">
      <protection hidden="1"/>
    </xf>
    <xf numFmtId="0" fontId="5" fillId="6" borderId="0" xfId="0" applyFont="1" applyFill="1" applyAlignment="1" applyProtection="1">
      <alignment horizontal="center"/>
      <protection hidden="1"/>
    </xf>
    <xf numFmtId="0" fontId="38" fillId="2" borderId="1" xfId="0" applyFont="1" applyFill="1" applyBorder="1" applyAlignment="1" applyProtection="1">
      <alignment horizontal="center" vertical="center" wrapText="1"/>
      <protection hidden="1"/>
    </xf>
    <xf numFmtId="0" fontId="70" fillId="3" borderId="0" xfId="0" applyFont="1" applyFill="1" applyAlignment="1" applyProtection="1">
      <alignment horizontal="center"/>
      <protection hidden="1"/>
    </xf>
    <xf numFmtId="0" fontId="7" fillId="3" borderId="1" xfId="0" applyFont="1" applyFill="1" applyBorder="1" applyAlignment="1" applyProtection="1">
      <alignment horizontal="center" vertical="top" wrapText="1"/>
      <protection hidden="1"/>
    </xf>
    <xf numFmtId="0" fontId="4" fillId="3" borderId="0" xfId="0" applyFont="1" applyFill="1" applyAlignment="1" applyProtection="1">
      <alignment horizontal="center"/>
      <protection hidden="1"/>
    </xf>
    <xf numFmtId="0" fontId="56" fillId="6" borderId="1" xfId="0" applyFont="1" applyFill="1" applyBorder="1" applyAlignment="1" applyProtection="1">
      <alignment horizontal="center"/>
      <protection hidden="1"/>
    </xf>
    <xf numFmtId="0" fontId="59" fillId="7" borderId="1" xfId="0" applyFont="1" applyFill="1" applyBorder="1" applyAlignment="1" applyProtection="1">
      <alignment horizontal="center"/>
      <protection hidden="1"/>
    </xf>
    <xf numFmtId="0" fontId="73" fillId="7" borderId="1" xfId="0" applyFont="1" applyFill="1" applyBorder="1" applyAlignment="1" applyProtection="1">
      <protection hidden="1"/>
    </xf>
    <xf numFmtId="0" fontId="58" fillId="7" borderId="1" xfId="0" applyFont="1" applyFill="1" applyBorder="1" applyAlignment="1" applyProtection="1">
      <alignment horizontal="center"/>
      <protection hidden="1"/>
    </xf>
    <xf numFmtId="0" fontId="52" fillId="6" borderId="0" xfId="0" applyFont="1" applyFill="1"/>
    <xf numFmtId="0" fontId="59" fillId="7" borderId="1" xfId="0" applyFont="1" applyFill="1" applyBorder="1" applyAlignment="1" applyProtection="1">
      <alignment horizontal="center" vertical="center"/>
      <protection hidden="1"/>
    </xf>
    <xf numFmtId="0" fontId="45" fillId="0" borderId="1" xfId="0" applyFont="1" applyBorder="1" applyAlignment="1">
      <alignment horizontal="center" vertical="center" wrapText="1"/>
    </xf>
    <xf numFmtId="0" fontId="45" fillId="6" borderId="1" xfId="0" applyFont="1" applyFill="1" applyBorder="1" applyAlignment="1" applyProtection="1">
      <alignment horizontal="center" vertical="center"/>
      <protection hidden="1"/>
    </xf>
    <xf numFmtId="0" fontId="45" fillId="0" borderId="1" xfId="0" applyFont="1" applyBorder="1" applyAlignment="1" applyProtection="1">
      <alignment horizontal="center" vertical="center" wrapText="1"/>
      <protection hidden="1"/>
    </xf>
    <xf numFmtId="0" fontId="52" fillId="6" borderId="12" xfId="0" applyFont="1" applyFill="1" applyBorder="1" applyAlignment="1"/>
    <xf numFmtId="0" fontId="52" fillId="6" borderId="7" xfId="0" applyFont="1" applyFill="1" applyBorder="1" applyAlignment="1"/>
    <xf numFmtId="0" fontId="52" fillId="6" borderId="13" xfId="0" applyFont="1" applyFill="1" applyBorder="1" applyAlignment="1"/>
    <xf numFmtId="0" fontId="54" fillId="9" borderId="1" xfId="0" applyFont="1" applyFill="1" applyBorder="1" applyAlignment="1" applyProtection="1">
      <alignment horizontal="center" vertical="center"/>
      <protection hidden="1"/>
    </xf>
    <xf numFmtId="0" fontId="58" fillId="0" borderId="1" xfId="0" applyFont="1" applyBorder="1" applyAlignment="1" applyProtection="1">
      <alignment horizontal="center"/>
      <protection hidden="1"/>
    </xf>
    <xf numFmtId="9" fontId="59" fillId="0" borderId="1" xfId="0" applyNumberFormat="1" applyFont="1" applyBorder="1" applyAlignment="1" applyProtection="1">
      <alignment horizontal="center"/>
      <protection hidden="1"/>
    </xf>
    <xf numFmtId="9" fontId="0" fillId="0" borderId="1" xfId="0" applyNumberFormat="1" applyBorder="1" applyAlignment="1" applyProtection="1">
      <alignment horizontal="center"/>
      <protection hidden="1"/>
    </xf>
    <xf numFmtId="0" fontId="36" fillId="0" borderId="1" xfId="0" applyFont="1" applyBorder="1" applyAlignment="1" applyProtection="1">
      <alignment horizontal="center" vertical="center" wrapText="1"/>
      <protection hidden="1"/>
    </xf>
    <xf numFmtId="0" fontId="36" fillId="6" borderId="1" xfId="0" applyFont="1" applyFill="1" applyBorder="1" applyAlignment="1" applyProtection="1">
      <alignment horizontal="center" vertical="center"/>
      <protection hidden="1"/>
    </xf>
    <xf numFmtId="0" fontId="47" fillId="3" borderId="0" xfId="0" applyFont="1" applyFill="1" applyAlignment="1" applyProtection="1">
      <alignment horizontal="left" vertical="top" wrapText="1"/>
      <protection hidden="1"/>
    </xf>
    <xf numFmtId="0" fontId="76" fillId="3" borderId="0" xfId="0" applyFont="1" applyFill="1" applyAlignment="1" applyProtection="1">
      <alignment horizontal="center" vertical="top" wrapText="1"/>
      <protection hidden="1"/>
    </xf>
    <xf numFmtId="0" fontId="77" fillId="3" borderId="0" xfId="0" applyFont="1" applyFill="1" applyAlignment="1" applyProtection="1">
      <alignment horizontal="center" vertical="top" wrapText="1"/>
      <protection hidden="1"/>
    </xf>
    <xf numFmtId="0" fontId="1" fillId="2" borderId="1" xfId="0" applyFont="1" applyFill="1" applyBorder="1" applyAlignment="1" applyProtection="1">
      <protection hidden="1"/>
    </xf>
    <xf numFmtId="9" fontId="0" fillId="0" borderId="0" xfId="0" applyNumberFormat="1"/>
    <xf numFmtId="0" fontId="29" fillId="6" borderId="0" xfId="0" applyFont="1" applyFill="1" applyProtection="1">
      <protection hidden="1"/>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8" xfId="0" applyFont="1" applyFill="1" applyBorder="1"/>
    <xf numFmtId="0" fontId="1" fillId="7" borderId="1" xfId="0" applyFont="1" applyFill="1" applyBorder="1"/>
    <xf numFmtId="0" fontId="0" fillId="7" borderId="0" xfId="0" applyFill="1"/>
    <xf numFmtId="0" fontId="61" fillId="6" borderId="1" xfId="0" applyFont="1" applyFill="1" applyBorder="1" applyProtection="1">
      <protection locked="0"/>
    </xf>
    <xf numFmtId="0" fontId="81" fillId="6" borderId="1" xfId="1" applyFont="1" applyFill="1" applyBorder="1" applyAlignment="1" applyProtection="1"/>
    <xf numFmtId="0" fontId="86" fillId="2" borderId="1" xfId="0" applyFont="1" applyFill="1" applyBorder="1" applyAlignment="1" applyProtection="1">
      <alignment horizontal="center" vertical="center" wrapText="1"/>
      <protection hidden="1"/>
    </xf>
    <xf numFmtId="0" fontId="58" fillId="0" borderId="1" xfId="0" applyFont="1" applyBorder="1" applyAlignment="1" applyProtection="1">
      <alignment horizontal="center"/>
      <protection locked="0"/>
    </xf>
    <xf numFmtId="0" fontId="82" fillId="10" borderId="0" xfId="0" applyFont="1" applyFill="1"/>
    <xf numFmtId="0" fontId="82" fillId="6" borderId="1" xfId="0" applyFont="1" applyFill="1" applyBorder="1" applyProtection="1">
      <protection locked="0"/>
    </xf>
    <xf numFmtId="0" fontId="7" fillId="6" borderId="1" xfId="0" applyFont="1" applyFill="1" applyBorder="1" applyProtection="1">
      <protection locked="0"/>
    </xf>
    <xf numFmtId="0" fontId="2" fillId="6" borderId="1" xfId="0" applyFont="1" applyFill="1" applyBorder="1" applyProtection="1">
      <protection hidden="1"/>
    </xf>
    <xf numFmtId="0" fontId="1" fillId="6" borderId="1" xfId="0" applyFont="1" applyFill="1" applyBorder="1" applyProtection="1">
      <protection hidden="1"/>
    </xf>
    <xf numFmtId="0" fontId="6" fillId="3" borderId="4" xfId="0" applyFont="1" applyFill="1" applyBorder="1" applyAlignment="1" applyProtection="1">
      <alignment horizontal="center"/>
      <protection hidden="1"/>
    </xf>
    <xf numFmtId="0" fontId="56" fillId="0" borderId="1" xfId="0" applyFont="1" applyBorder="1" applyAlignment="1">
      <alignment horizontal="center"/>
    </xf>
    <xf numFmtId="0" fontId="82" fillId="8" borderId="1" xfId="0" applyFont="1" applyFill="1" applyBorder="1" applyAlignment="1">
      <alignment horizontal="center"/>
    </xf>
    <xf numFmtId="0" fontId="89" fillId="0" borderId="1" xfId="0" applyFont="1" applyBorder="1" applyAlignment="1">
      <alignment horizontal="center"/>
    </xf>
    <xf numFmtId="0" fontId="40" fillId="6" borderId="15" xfId="0" applyFont="1" applyFill="1" applyBorder="1" applyAlignment="1" applyProtection="1">
      <protection hidden="1"/>
    </xf>
    <xf numFmtId="0" fontId="49" fillId="6" borderId="15" xfId="0" applyFont="1" applyFill="1" applyBorder="1" applyAlignment="1" applyProtection="1">
      <alignment horizontal="center"/>
      <protection hidden="1"/>
    </xf>
    <xf numFmtId="9" fontId="49" fillId="6" borderId="15" xfId="0" applyNumberFormat="1" applyFont="1" applyFill="1" applyBorder="1" applyAlignment="1" applyProtection="1">
      <alignment horizontal="center"/>
      <protection hidden="1"/>
    </xf>
    <xf numFmtId="0" fontId="6" fillId="13" borderId="1" xfId="0" applyFont="1" applyFill="1" applyBorder="1" applyAlignment="1" applyProtection="1">
      <alignment horizontal="center"/>
      <protection hidden="1"/>
    </xf>
    <xf numFmtId="0" fontId="51" fillId="0" borderId="0" xfId="1" applyAlignment="1" applyProtection="1">
      <alignment vertical="center"/>
    </xf>
    <xf numFmtId="0" fontId="32" fillId="3" borderId="0" xfId="0" applyFont="1" applyFill="1" applyAlignment="1">
      <alignment horizontal="center"/>
    </xf>
    <xf numFmtId="0" fontId="33" fillId="3" borderId="0" xfId="0" applyFont="1" applyFill="1" applyAlignment="1">
      <alignment horizontal="center"/>
    </xf>
    <xf numFmtId="0" fontId="22" fillId="3" borderId="0" xfId="0" applyFont="1" applyFill="1" applyAlignment="1">
      <alignment horizontal="center"/>
    </xf>
    <xf numFmtId="0" fontId="23" fillId="3" borderId="0" xfId="0" applyFont="1" applyFill="1" applyAlignment="1">
      <alignment horizontal="center"/>
    </xf>
    <xf numFmtId="0" fontId="19" fillId="3" borderId="0" xfId="0" applyFont="1" applyFill="1" applyAlignment="1">
      <alignment horizontal="center"/>
    </xf>
    <xf numFmtId="0" fontId="84" fillId="3" borderId="0" xfId="0" applyFont="1" applyFill="1" applyAlignment="1">
      <alignment horizontal="center"/>
    </xf>
    <xf numFmtId="0" fontId="85" fillId="3" borderId="0" xfId="0" applyFont="1" applyFill="1" applyAlignment="1">
      <alignment horizontal="center"/>
    </xf>
    <xf numFmtId="0" fontId="83" fillId="3" borderId="0" xfId="0" applyFont="1" applyFill="1" applyAlignment="1">
      <alignment horizontal="center"/>
    </xf>
    <xf numFmtId="0" fontId="0" fillId="3" borderId="0" xfId="0" applyFill="1" applyAlignment="1">
      <alignment horizontal="center"/>
    </xf>
    <xf numFmtId="0" fontId="87" fillId="3" borderId="0" xfId="0" applyFont="1" applyFill="1" applyAlignment="1">
      <alignment horizont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36" fillId="7" borderId="2" xfId="0" applyFont="1" applyFill="1" applyBorder="1" applyAlignment="1">
      <alignment horizontal="center" vertical="center"/>
    </xf>
    <xf numFmtId="0" fontId="36" fillId="7" borderId="3" xfId="0" applyFont="1" applyFill="1" applyBorder="1" applyAlignment="1">
      <alignment horizontal="center" vertical="center"/>
    </xf>
    <xf numFmtId="0" fontId="36" fillId="7" borderId="4" xfId="0" applyFont="1" applyFill="1" applyBorder="1" applyAlignment="1">
      <alignment horizontal="center" vertical="center"/>
    </xf>
    <xf numFmtId="0" fontId="21" fillId="7" borderId="0" xfId="0" applyFont="1" applyFill="1" applyAlignment="1">
      <alignment horizontal="center" vertical="center" wrapText="1"/>
    </xf>
    <xf numFmtId="0" fontId="78" fillId="6" borderId="7" xfId="0" applyFont="1" applyFill="1" applyBorder="1" applyAlignment="1">
      <alignment horizontal="center" vertical="center" wrapText="1"/>
    </xf>
    <xf numFmtId="0" fontId="3" fillId="7" borderId="0" xfId="0" applyFont="1" applyFill="1" applyAlignment="1">
      <alignment horizontal="center" vertical="center" wrapText="1"/>
    </xf>
    <xf numFmtId="0" fontId="24" fillId="3" borderId="0" xfId="0" applyFont="1" applyFill="1" applyAlignment="1">
      <alignment horizontal="center"/>
    </xf>
    <xf numFmtId="0" fontId="79" fillId="6" borderId="7" xfId="0" applyFont="1" applyFill="1" applyBorder="1" applyAlignment="1">
      <alignment horizontal="center" vertical="center" wrapText="1"/>
    </xf>
    <xf numFmtId="0" fontId="80" fillId="6" borderId="7" xfId="0" applyFont="1" applyFill="1" applyBorder="1" applyAlignment="1">
      <alignment horizontal="center" vertical="center" wrapText="1"/>
    </xf>
    <xf numFmtId="0" fontId="34" fillId="3" borderId="0" xfId="0" applyFont="1" applyFill="1" applyAlignment="1">
      <alignment horizontal="center"/>
    </xf>
    <xf numFmtId="0" fontId="35" fillId="3" borderId="0" xfId="0" applyFont="1" applyFill="1" applyAlignment="1">
      <alignment horizontal="center"/>
    </xf>
    <xf numFmtId="9" fontId="61" fillId="3" borderId="0" xfId="0" applyNumberFormat="1" applyFont="1" applyFill="1" applyAlignment="1" applyProtection="1">
      <alignment horizontal="left" vertical="top" wrapText="1"/>
      <protection hidden="1"/>
    </xf>
    <xf numFmtId="0" fontId="39" fillId="0" borderId="0" xfId="0" applyFont="1" applyAlignment="1" applyProtection="1">
      <alignment horizontal="center"/>
      <protection hidden="1"/>
    </xf>
    <xf numFmtId="0" fontId="31" fillId="4" borderId="0" xfId="0" applyFont="1" applyFill="1" applyAlignment="1" applyProtection="1">
      <alignment horizont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61" fillId="3" borderId="0" xfId="0" applyFont="1" applyFill="1" applyAlignment="1" applyProtection="1">
      <alignment horizontal="left" vertical="top" wrapText="1"/>
      <protection hidden="1"/>
    </xf>
    <xf numFmtId="0" fontId="3" fillId="2" borderId="3" xfId="0" applyFont="1" applyFill="1" applyBorder="1" applyAlignment="1" applyProtection="1">
      <alignment horizontal="center" vertical="center"/>
      <protection hidden="1"/>
    </xf>
    <xf numFmtId="0" fontId="69" fillId="3" borderId="0" xfId="0" applyFont="1" applyFill="1" applyAlignment="1" applyProtection="1">
      <alignment horizontal="center"/>
      <protection hidden="1"/>
    </xf>
    <xf numFmtId="0" fontId="31" fillId="5" borderId="0" xfId="0" applyFont="1" applyFill="1" applyAlignment="1" applyProtection="1">
      <alignment horizontal="center"/>
      <protection hidden="1"/>
    </xf>
    <xf numFmtId="0" fontId="31" fillId="2" borderId="0" xfId="0" applyFont="1" applyFill="1" applyAlignment="1" applyProtection="1">
      <alignment horizontal="center"/>
      <protection hidden="1"/>
    </xf>
    <xf numFmtId="0" fontId="41" fillId="4" borderId="7" xfId="0" applyFont="1" applyFill="1" applyBorder="1" applyAlignment="1" applyProtection="1">
      <alignment horizontal="center"/>
      <protection hidden="1"/>
    </xf>
    <xf numFmtId="0" fontId="41" fillId="5" borderId="7" xfId="0" applyFont="1" applyFill="1" applyBorder="1" applyAlignment="1" applyProtection="1">
      <alignment horizontal="center"/>
      <protection hidden="1"/>
    </xf>
    <xf numFmtId="0" fontId="60" fillId="3" borderId="0" xfId="0" applyFont="1" applyFill="1" applyAlignment="1" applyProtection="1">
      <alignment horizontal="left" vertical="top" wrapText="1"/>
      <protection hidden="1"/>
    </xf>
    <xf numFmtId="0" fontId="71" fillId="3" borderId="0" xfId="0" applyFont="1" applyFill="1" applyAlignment="1" applyProtection="1">
      <alignment horizontal="center"/>
      <protection hidden="1"/>
    </xf>
    <xf numFmtId="9" fontId="50" fillId="3" borderId="0" xfId="2" applyFont="1" applyFill="1" applyAlignment="1" applyProtection="1">
      <alignment horizontal="center"/>
      <protection hidden="1"/>
    </xf>
    <xf numFmtId="9" fontId="56" fillId="6" borderId="8" xfId="0" applyNumberFormat="1" applyFont="1" applyFill="1" applyBorder="1" applyAlignment="1">
      <alignment horizontal="center"/>
    </xf>
    <xf numFmtId="0" fontId="56" fillId="6" borderId="10" xfId="0" applyFont="1" applyFill="1" applyBorder="1" applyAlignment="1">
      <alignment horizontal="center"/>
    </xf>
    <xf numFmtId="0" fontId="56" fillId="6" borderId="9" xfId="0" applyFont="1" applyFill="1" applyBorder="1" applyAlignment="1">
      <alignment horizontal="center"/>
    </xf>
    <xf numFmtId="0" fontId="60" fillId="6" borderId="8" xfId="0" applyFont="1" applyFill="1" applyBorder="1" applyAlignment="1">
      <alignment horizontal="left"/>
    </xf>
    <xf numFmtId="0" fontId="60" fillId="6" borderId="10" xfId="0" applyFont="1" applyFill="1" applyBorder="1" applyAlignment="1">
      <alignment horizontal="left"/>
    </xf>
    <xf numFmtId="0" fontId="60" fillId="6" borderId="7" xfId="0" applyFont="1" applyFill="1" applyBorder="1" applyAlignment="1">
      <alignment horizontal="left"/>
    </xf>
    <xf numFmtId="0" fontId="60" fillId="6" borderId="13" xfId="0" applyFont="1" applyFill="1" applyBorder="1" applyAlignment="1">
      <alignment horizontal="left"/>
    </xf>
    <xf numFmtId="0" fontId="7" fillId="3" borderId="8" xfId="0" applyFont="1" applyFill="1" applyBorder="1" applyAlignment="1" applyProtection="1">
      <alignment horizontal="center" vertical="top" wrapText="1"/>
      <protection hidden="1"/>
    </xf>
    <xf numFmtId="0" fontId="7" fillId="3" borderId="10" xfId="0" applyFont="1" applyFill="1" applyBorder="1" applyAlignment="1" applyProtection="1">
      <alignment horizontal="center" vertical="top" wrapText="1"/>
      <protection hidden="1"/>
    </xf>
    <xf numFmtId="0" fontId="63" fillId="3" borderId="8" xfId="0" applyFont="1" applyFill="1" applyBorder="1" applyAlignment="1" applyProtection="1">
      <alignment horizontal="center" vertical="top" wrapText="1"/>
      <protection hidden="1"/>
    </xf>
    <xf numFmtId="0" fontId="63" fillId="3" borderId="10" xfId="0" applyFont="1" applyFill="1" applyBorder="1" applyAlignment="1" applyProtection="1">
      <alignment horizontal="center" vertical="top" wrapText="1"/>
      <protection hidden="1"/>
    </xf>
    <xf numFmtId="0" fontId="4" fillId="3" borderId="0" xfId="0" applyFont="1" applyFill="1" applyAlignment="1" applyProtection="1">
      <alignment horizontal="center"/>
      <protection hidden="1"/>
    </xf>
    <xf numFmtId="0" fontId="41" fillId="0" borderId="1" xfId="0" applyFont="1" applyBorder="1" applyAlignment="1" applyProtection="1">
      <alignment horizontal="center"/>
      <protection hidden="1"/>
    </xf>
    <xf numFmtId="0" fontId="43" fillId="4" borderId="7" xfId="0" applyFont="1" applyFill="1" applyBorder="1" applyAlignment="1" applyProtection="1">
      <alignment horizontal="center"/>
      <protection hidden="1"/>
    </xf>
    <xf numFmtId="0" fontId="43" fillId="5" borderId="7" xfId="0" applyFont="1" applyFill="1" applyBorder="1" applyAlignment="1" applyProtection="1">
      <alignment horizontal="center"/>
      <protection hidden="1"/>
    </xf>
    <xf numFmtId="0" fontId="44" fillId="3" borderId="6" xfId="0" applyFont="1" applyFill="1" applyBorder="1" applyAlignment="1" applyProtection="1">
      <alignment horizontal="center" vertical="center"/>
      <protection hidden="1"/>
    </xf>
    <xf numFmtId="0" fontId="44" fillId="3" borderId="11" xfId="0" applyFont="1" applyFill="1" applyBorder="1" applyAlignment="1" applyProtection="1">
      <alignment horizontal="center" vertical="center"/>
      <protection hidden="1"/>
    </xf>
    <xf numFmtId="0" fontId="44" fillId="3" borderId="12" xfId="0" applyFont="1" applyFill="1" applyBorder="1" applyAlignment="1" applyProtection="1">
      <alignment horizontal="center" vertical="center"/>
      <protection hidden="1"/>
    </xf>
    <xf numFmtId="0" fontId="44" fillId="3" borderId="13" xfId="0" applyFont="1" applyFill="1" applyBorder="1" applyAlignment="1" applyProtection="1">
      <alignment horizontal="center" vertical="center"/>
      <protection hidden="1"/>
    </xf>
    <xf numFmtId="0" fontId="44" fillId="3" borderId="2" xfId="0" applyFont="1" applyFill="1" applyBorder="1" applyAlignment="1" applyProtection="1">
      <alignment horizontal="center" vertical="center"/>
      <protection hidden="1"/>
    </xf>
    <xf numFmtId="0" fontId="44" fillId="3" borderId="4" xfId="0" applyFont="1" applyFill="1" applyBorder="1" applyAlignment="1" applyProtection="1">
      <alignment horizontal="center" vertical="center"/>
      <protection hidden="1"/>
    </xf>
    <xf numFmtId="9" fontId="45" fillId="3" borderId="5"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top" wrapText="1"/>
      <protection hidden="1"/>
    </xf>
    <xf numFmtId="0" fontId="47" fillId="9" borderId="1" xfId="0" applyFont="1" applyFill="1" applyBorder="1" applyAlignment="1" applyProtection="1">
      <alignment horizontal="center" vertical="center" wrapText="1"/>
      <protection hidden="1"/>
    </xf>
    <xf numFmtId="0" fontId="48" fillId="3" borderId="1" xfId="0" applyFont="1" applyFill="1" applyBorder="1" applyAlignment="1" applyProtection="1">
      <alignment horizontal="center" vertical="top" wrapText="1"/>
      <protection hidden="1"/>
    </xf>
    <xf numFmtId="0" fontId="43" fillId="7" borderId="7" xfId="0" applyFont="1" applyFill="1" applyBorder="1" applyAlignment="1" applyProtection="1">
      <alignment horizontal="center"/>
      <protection hidden="1"/>
    </xf>
    <xf numFmtId="0" fontId="40" fillId="4" borderId="8" xfId="0" applyFont="1" applyFill="1" applyBorder="1" applyAlignment="1" applyProtection="1">
      <alignment horizontal="center"/>
      <protection hidden="1"/>
    </xf>
    <xf numFmtId="0" fontId="40" fillId="4" borderId="9" xfId="0" applyFont="1" applyFill="1" applyBorder="1" applyAlignment="1" applyProtection="1">
      <alignment horizontal="center"/>
      <protection hidden="1"/>
    </xf>
    <xf numFmtId="0" fontId="64" fillId="9" borderId="1" xfId="0" applyFont="1" applyFill="1" applyBorder="1" applyAlignment="1" applyProtection="1">
      <alignment horizontal="center" vertical="center" wrapText="1"/>
      <protection hidden="1"/>
    </xf>
    <xf numFmtId="0" fontId="72" fillId="0" borderId="1" xfId="0" applyFont="1" applyBorder="1" applyAlignment="1" applyProtection="1">
      <alignment horizontal="left" vertical="top" wrapText="1"/>
      <protection hidden="1"/>
    </xf>
    <xf numFmtId="0" fontId="75" fillId="9" borderId="1" xfId="0" applyFont="1" applyFill="1" applyBorder="1" applyAlignment="1" applyProtection="1">
      <alignment horizontal="center" vertical="center" wrapText="1"/>
      <protection hidden="1"/>
    </xf>
    <xf numFmtId="0" fontId="55" fillId="0" borderId="0" xfId="0" applyFont="1" applyAlignment="1" applyProtection="1">
      <alignment horizontal="center" vertical="center"/>
      <protection hidden="1"/>
    </xf>
    <xf numFmtId="49" fontId="7" fillId="3" borderId="8" xfId="0" applyNumberFormat="1" applyFont="1" applyFill="1" applyBorder="1" applyAlignment="1" applyProtection="1">
      <alignment horizontal="center" vertical="top" wrapText="1"/>
      <protection hidden="1"/>
    </xf>
    <xf numFmtId="49" fontId="7" fillId="3" borderId="10" xfId="0" applyNumberFormat="1" applyFont="1" applyFill="1" applyBorder="1" applyAlignment="1" applyProtection="1">
      <alignment horizontal="center" vertical="top" wrapText="1"/>
      <protection hidden="1"/>
    </xf>
    <xf numFmtId="0" fontId="47" fillId="9" borderId="8" xfId="0" applyFont="1" applyFill="1" applyBorder="1" applyAlignment="1" applyProtection="1">
      <alignment horizontal="center" vertical="center" wrapText="1"/>
      <protection hidden="1"/>
    </xf>
    <xf numFmtId="0" fontId="47" fillId="9" borderId="10" xfId="0" applyFont="1" applyFill="1" applyBorder="1" applyAlignment="1" applyProtection="1">
      <alignment horizontal="center" vertical="center" wrapText="1"/>
      <protection hidden="1"/>
    </xf>
    <xf numFmtId="9" fontId="56" fillId="6" borderId="1" xfId="0" applyNumberFormat="1" applyFont="1" applyFill="1" applyBorder="1" applyAlignment="1" applyProtection="1">
      <alignment horizontal="center"/>
      <protection hidden="1"/>
    </xf>
    <xf numFmtId="0" fontId="72" fillId="0" borderId="1" xfId="0" applyFont="1" applyBorder="1" applyAlignment="1" applyProtection="1">
      <alignment vertical="top" wrapText="1"/>
      <protection hidden="1"/>
    </xf>
    <xf numFmtId="0" fontId="57" fillId="0" borderId="1" xfId="0" applyFont="1" applyBorder="1" applyAlignment="1" applyProtection="1">
      <alignment vertical="top" wrapText="1"/>
      <protection hidden="1"/>
    </xf>
    <xf numFmtId="0" fontId="60" fillId="6" borderId="8" xfId="0" applyFont="1" applyFill="1" applyBorder="1" applyAlignment="1" applyProtection="1">
      <alignment horizontal="left" vertical="center" wrapText="1"/>
      <protection hidden="1"/>
    </xf>
    <xf numFmtId="0" fontId="60" fillId="6" borderId="10" xfId="0" applyFont="1" applyFill="1" applyBorder="1" applyAlignment="1" applyProtection="1">
      <alignment horizontal="left" vertical="center" wrapText="1"/>
      <protection hidden="1"/>
    </xf>
    <xf numFmtId="0" fontId="60" fillId="6" borderId="9" xfId="0" applyFont="1" applyFill="1" applyBorder="1" applyAlignment="1" applyProtection="1">
      <alignment horizontal="left" vertical="center" wrapText="1"/>
      <protection hidden="1"/>
    </xf>
    <xf numFmtId="0" fontId="64" fillId="9" borderId="8" xfId="0" applyFont="1" applyFill="1" applyBorder="1" applyAlignment="1" applyProtection="1">
      <alignment horizontal="center" vertical="center" wrapText="1"/>
      <protection hidden="1"/>
    </xf>
    <xf numFmtId="0" fontId="64" fillId="9" borderId="10" xfId="0" applyFont="1" applyFill="1" applyBorder="1" applyAlignment="1" applyProtection="1">
      <alignment horizontal="center" vertical="center" wrapText="1"/>
      <protection hidden="1"/>
    </xf>
    <xf numFmtId="9" fontId="56" fillId="6" borderId="8" xfId="0" applyNumberFormat="1" applyFont="1" applyFill="1" applyBorder="1" applyAlignment="1" applyProtection="1">
      <alignment horizontal="center"/>
      <protection hidden="1"/>
    </xf>
    <xf numFmtId="9" fontId="56" fillId="6" borderId="9" xfId="0" applyNumberFormat="1" applyFont="1" applyFill="1" applyBorder="1" applyAlignment="1" applyProtection="1">
      <alignment horizontal="center"/>
      <protection hidden="1"/>
    </xf>
    <xf numFmtId="0" fontId="15" fillId="0" borderId="0" xfId="0" applyFont="1" applyAlignment="1">
      <alignment vertical="center" wrapText="1"/>
    </xf>
    <xf numFmtId="0" fontId="0" fillId="0" borderId="0" xfId="0" applyAlignment="1">
      <alignment vertical="center" wrapText="1"/>
    </xf>
    <xf numFmtId="0" fontId="15" fillId="0" borderId="0" xfId="0" applyFont="1" applyAlignment="1">
      <alignment vertical="top" wrapText="1"/>
    </xf>
    <xf numFmtId="0" fontId="0" fillId="0" borderId="0" xfId="0" applyAlignment="1">
      <alignment vertical="top" wrapText="1"/>
    </xf>
    <xf numFmtId="0" fontId="15" fillId="0" borderId="0" xfId="0" applyFont="1" applyAlignment="1">
      <alignment horizontal="left" vertical="center" wrapText="1"/>
    </xf>
    <xf numFmtId="0" fontId="31" fillId="2" borderId="12" xfId="0" applyFont="1" applyFill="1" applyBorder="1" applyAlignment="1" applyProtection="1">
      <alignment horizontal="center" vertical="center"/>
      <protection hidden="1"/>
    </xf>
    <xf numFmtId="0" fontId="31" fillId="2" borderId="7" xfId="0" applyFont="1" applyFill="1" applyBorder="1" applyAlignment="1" applyProtection="1">
      <alignment horizontal="center" vertical="center"/>
      <protection hidden="1"/>
    </xf>
    <xf numFmtId="0" fontId="88" fillId="2" borderId="1" xfId="0" applyFont="1" applyFill="1" applyBorder="1" applyAlignment="1" applyProtection="1">
      <alignment horizontal="center" vertical="center"/>
      <protection hidden="1"/>
    </xf>
    <xf numFmtId="0" fontId="58" fillId="12" borderId="0" xfId="0" applyFont="1" applyFill="1" applyAlignment="1" applyProtection="1">
      <alignment horizontal="center"/>
      <protection hidden="1"/>
    </xf>
    <xf numFmtId="14" fontId="0" fillId="6" borderId="0" xfId="0" applyNumberFormat="1" applyFill="1" applyAlignment="1" applyProtection="1">
      <alignment horizontal="left"/>
      <protection hidden="1"/>
    </xf>
    <xf numFmtId="0" fontId="72" fillId="0" borderId="1" xfId="0" applyFont="1" applyBorder="1" applyAlignment="1" applyProtection="1">
      <alignment horizontal="left"/>
      <protection hidden="1"/>
    </xf>
    <xf numFmtId="0" fontId="68" fillId="6" borderId="0" xfId="0" applyFont="1" applyFill="1" applyAlignment="1" applyProtection="1">
      <alignment horizontal="center" vertical="center"/>
      <protection locked="0"/>
    </xf>
    <xf numFmtId="0" fontId="20" fillId="6" borderId="0" xfId="0" applyFont="1" applyFill="1" applyAlignment="1" applyProtection="1">
      <alignment horizontal="center" vertical="center"/>
      <protection hidden="1"/>
    </xf>
    <xf numFmtId="0" fontId="18" fillId="0" borderId="0" xfId="0" applyFont="1" applyAlignment="1" applyProtection="1">
      <alignment horizontal="left" vertical="top" wrapText="1" indent="2"/>
      <protection hidden="1"/>
    </xf>
    <xf numFmtId="0" fontId="10" fillId="6" borderId="0" xfId="0" applyFont="1" applyFill="1" applyAlignment="1" applyProtection="1">
      <alignment horizontal="center"/>
      <protection hidden="1"/>
    </xf>
    <xf numFmtId="0" fontId="11" fillId="6" borderId="0" xfId="0" applyFont="1" applyFill="1" applyAlignment="1" applyProtection="1">
      <alignment horizontal="center"/>
      <protection hidden="1"/>
    </xf>
    <xf numFmtId="0" fontId="13" fillId="0" borderId="1" xfId="0" applyFont="1" applyBorder="1" applyAlignment="1" applyProtection="1">
      <alignment horizontal="center"/>
      <protection hidden="1"/>
    </xf>
    <xf numFmtId="0" fontId="57" fillId="6" borderId="0" xfId="0" applyFont="1" applyFill="1" applyAlignment="1" applyProtection="1">
      <alignment horizontal="left" vertical="top" wrapText="1"/>
      <protection hidden="1"/>
    </xf>
    <xf numFmtId="0" fontId="58" fillId="7" borderId="0" xfId="0" applyFont="1" applyFill="1" applyBorder="1" applyAlignment="1" applyProtection="1">
      <alignment horizontal="center"/>
      <protection hidden="1"/>
    </xf>
    <xf numFmtId="0" fontId="58" fillId="7" borderId="14" xfId="0" applyFont="1" applyFill="1" applyBorder="1" applyAlignment="1" applyProtection="1">
      <alignment horizontal="center"/>
      <protection hidden="1"/>
    </xf>
    <xf numFmtId="0" fontId="72" fillId="0" borderId="8" xfId="0" applyFont="1" applyBorder="1" applyAlignment="1" applyProtection="1">
      <alignment horizontal="left"/>
      <protection hidden="1"/>
    </xf>
    <xf numFmtId="0" fontId="72" fillId="0" borderId="10" xfId="0" applyFont="1" applyBorder="1" applyAlignment="1" applyProtection="1">
      <alignment horizontal="left"/>
      <protection hidden="1"/>
    </xf>
    <xf numFmtId="0" fontId="72" fillId="0" borderId="9" xfId="0" applyFont="1" applyBorder="1" applyAlignment="1" applyProtection="1">
      <alignment horizontal="left"/>
      <protection hidden="1"/>
    </xf>
    <xf numFmtId="0" fontId="20" fillId="6" borderId="0" xfId="0" applyFont="1" applyFill="1" applyAlignment="1">
      <alignment horizontal="center" vertical="center"/>
    </xf>
    <xf numFmtId="0" fontId="72" fillId="0" borderId="1" xfId="0" applyFont="1" applyBorder="1" applyAlignment="1">
      <alignment horizontal="left" vertical="top" wrapText="1"/>
    </xf>
    <xf numFmtId="0" fontId="72" fillId="0" borderId="8" xfId="0" applyFont="1" applyBorder="1" applyAlignment="1">
      <alignment horizontal="left"/>
    </xf>
    <xf numFmtId="0" fontId="72" fillId="0" borderId="10" xfId="0" applyFont="1" applyBorder="1" applyAlignment="1">
      <alignment horizontal="left"/>
    </xf>
    <xf numFmtId="0" fontId="72" fillId="0" borderId="9" xfId="0" applyFont="1" applyBorder="1" applyAlignment="1">
      <alignment horizontal="left"/>
    </xf>
    <xf numFmtId="0" fontId="72" fillId="0" borderId="1" xfId="0" applyFont="1" applyBorder="1" applyAlignment="1">
      <alignment horizontal="left"/>
    </xf>
    <xf numFmtId="0" fontId="58" fillId="11" borderId="0" xfId="0" applyFont="1" applyFill="1" applyAlignment="1" applyProtection="1">
      <alignment horizontal="center"/>
      <protection hidden="1"/>
    </xf>
    <xf numFmtId="0" fontId="18" fillId="10" borderId="0" xfId="0" applyFont="1" applyFill="1" applyAlignment="1">
      <alignment horizontal="center" vertical="center" wrapText="1"/>
    </xf>
    <xf numFmtId="0" fontId="41" fillId="6" borderId="15" xfId="0" applyFont="1" applyFill="1" applyBorder="1" applyAlignment="1" applyProtection="1">
      <alignment horizontal="center" vertical="center"/>
      <protection hidden="1"/>
    </xf>
    <xf numFmtId="0" fontId="41" fillId="6" borderId="0" xfId="0" applyFont="1" applyFill="1" applyBorder="1" applyAlignment="1" applyProtection="1">
      <alignment horizontal="center" vertical="center"/>
      <protection hidden="1"/>
    </xf>
    <xf numFmtId="0" fontId="58" fillId="6" borderId="15" xfId="0" applyFont="1" applyFill="1" applyBorder="1" applyAlignment="1" applyProtection="1">
      <alignment horizontal="center"/>
      <protection locked="0"/>
    </xf>
    <xf numFmtId="0" fontId="58" fillId="6" borderId="0" xfId="0" applyFont="1" applyFill="1" applyBorder="1" applyAlignment="1" applyProtection="1">
      <alignment horizontal="center"/>
      <protection locked="0"/>
    </xf>
    <xf numFmtId="0" fontId="56" fillId="10" borderId="0" xfId="0" applyFont="1" applyFill="1" applyAlignment="1">
      <alignment horizontal="center" vertical="center" wrapText="1"/>
    </xf>
    <xf numFmtId="0" fontId="0" fillId="0" borderId="0" xfId="0" applyAlignment="1">
      <alignment horizontal="center"/>
    </xf>
  </cellXfs>
  <cellStyles count="3">
    <cellStyle name="Гиперссылка" xfId="1" builtinId="8"/>
    <cellStyle name="Обычный" xfId="0" builtinId="0"/>
    <cellStyle name="Процентный" xfId="2" builtinId="5"/>
  </cellStyles>
  <dxfs count="549">
    <dxf>
      <font>
        <color auto="1"/>
      </font>
    </dxf>
    <dxf>
      <font>
        <color theme="0"/>
      </font>
    </dxf>
    <dxf>
      <font>
        <color theme="0" tint="-0.24994659260841701"/>
      </font>
    </dxf>
    <dxf>
      <font>
        <color auto="1"/>
      </font>
    </dxf>
    <dxf>
      <font>
        <color theme="0"/>
      </font>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2499465926084170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2499465926084170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2499465926084170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2499465926084170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2499465926084170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2499465926084170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2499465926084170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34998626667073579"/>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34998626667073579"/>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2499465926084170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3" tint="0.3999450666829432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ont>
        <color theme="0" tint="-0.2499465926084170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B0F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theme="0" tint="-4.9989318521683403E-2"/>
        </patternFill>
      </fill>
    </dxf>
    <dxf>
      <fill>
        <patternFill>
          <bgColor rgb="FFFFC7CE"/>
        </patternFill>
      </fill>
    </dxf>
    <dxf>
      <font>
        <color theme="0"/>
      </font>
    </dxf>
    <dxf>
      <font>
        <color theme="0"/>
      </font>
    </dxf>
    <dxf>
      <font>
        <color theme="0"/>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tint="-0.34998626667073579"/>
      </font>
    </dxf>
    <dxf>
      <font>
        <color theme="0"/>
      </font>
    </dxf>
    <dxf>
      <font>
        <color theme="0" tint="-0.24994659260841701"/>
      </font>
    </dxf>
    <dxf>
      <fill>
        <patternFill>
          <bgColor rgb="FFFFC7CE"/>
        </patternFill>
      </fill>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dxf>
    <dxf>
      <font>
        <color theme="0" tint="-0.24994659260841701"/>
      </font>
    </dxf>
    <dxf>
      <font>
        <color theme="0" tint="-0.34998626667073579"/>
      </font>
    </dxf>
    <dxf>
      <font>
        <color auto="1"/>
      </font>
    </dxf>
    <dxf>
      <fill>
        <patternFill>
          <bgColor theme="0" tint="-0.14996795556505021"/>
        </patternFill>
      </fill>
    </dxf>
    <dxf>
      <fill>
        <patternFill>
          <bgColor rgb="FF92D050"/>
        </patternFill>
      </fill>
    </dxf>
    <dxf>
      <fill>
        <patternFill>
          <bgColor rgb="FF00B0F0"/>
        </patternFill>
      </fill>
    </dxf>
    <dxf>
      <fill>
        <patternFill>
          <bgColor rgb="FFFFC7CE"/>
        </patternFill>
      </fill>
    </dxf>
    <dxf>
      <font>
        <color theme="0"/>
      </font>
    </dxf>
    <dxf>
      <font>
        <color theme="0"/>
      </font>
    </dxf>
    <dxf>
      <fill>
        <patternFill>
          <bgColor theme="0" tint="-0.14996795556505021"/>
        </patternFill>
      </fill>
    </dxf>
    <dxf>
      <fill>
        <patternFill>
          <bgColor rgb="FF00B0F0"/>
        </patternFill>
      </fill>
    </dxf>
    <dxf>
      <fill>
        <patternFill>
          <bgColor rgb="FF00B0F0"/>
        </patternFill>
      </fill>
    </dxf>
    <dxf>
      <font>
        <color theme="0"/>
      </font>
    </dxf>
    <dxf>
      <fill>
        <patternFill>
          <bgColor rgb="FFFFC7CE"/>
        </patternFill>
      </fill>
    </dxf>
    <dxf>
      <font>
        <condense val="0"/>
        <extend val="0"/>
        <color rgb="FF9C0006"/>
      </font>
    </dxf>
    <dxf>
      <font>
        <color theme="0"/>
      </font>
    </dxf>
    <dxf>
      <font>
        <color theme="0" tint="-0.14996795556505021"/>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i="1">
                <a:solidFill>
                  <a:srgbClr val="002060"/>
                </a:solidFill>
                <a:latin typeface="Times New Roman" pitchFamily="18" charset="0"/>
                <a:cs typeface="Times New Roman" pitchFamily="18" charset="0"/>
              </a:rPr>
              <a:t>Качество выполнения заданий</a:t>
            </a:r>
          </a:p>
        </c:rich>
      </c:tx>
      <c:overlay val="0"/>
    </c:title>
    <c:autoTitleDeleted val="0"/>
    <c:plotArea>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'русский язык'!$C$131:$S$131</c:f>
              <c:strCache>
                <c:ptCount val="17"/>
                <c:pt idx="0">
                  <c:v>№ 1.1</c:v>
                </c:pt>
                <c:pt idx="1">
                  <c:v>№ 1.2</c:v>
                </c:pt>
                <c:pt idx="2">
                  <c:v>№ 2</c:v>
                </c:pt>
                <c:pt idx="3">
                  <c:v>№ 3.1</c:v>
                </c:pt>
                <c:pt idx="4">
                  <c:v>№ 3.2</c:v>
                </c:pt>
                <c:pt idx="5">
                  <c:v>№ 4</c:v>
                </c:pt>
                <c:pt idx="6">
                  <c:v>№ 5</c:v>
                </c:pt>
                <c:pt idx="7">
                  <c:v>№ 6</c:v>
                </c:pt>
                <c:pt idx="8">
                  <c:v>№ 7</c:v>
                </c:pt>
                <c:pt idx="9">
                  <c:v>№ 8</c:v>
                </c:pt>
                <c:pt idx="10">
                  <c:v>№ 9</c:v>
                </c:pt>
                <c:pt idx="11">
                  <c:v>№ 10</c:v>
                </c:pt>
                <c:pt idx="12">
                  <c:v>№ 11</c:v>
                </c:pt>
                <c:pt idx="13">
                  <c:v>№ 12</c:v>
                </c:pt>
                <c:pt idx="14">
                  <c:v>№ 13</c:v>
                </c:pt>
                <c:pt idx="15">
                  <c:v>№ 14</c:v>
                </c:pt>
                <c:pt idx="16">
                  <c:v>№ 15</c:v>
                </c:pt>
              </c:strCache>
            </c:strRef>
          </c:cat>
          <c:val>
            <c:numRef>
              <c:f>'русский язык'!$C$132:$S$132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1"/>
          <c:showCatName val="0"/>
          <c:showSerName val="0"/>
          <c:showPercent val="0"/>
          <c:showBubbleSize val="0"/>
        </c:dLbls>
        <c:gapWidth val="93"/>
        <c:overlap val="-25"/>
        <c:axId val="139641600"/>
        <c:axId val="139643136"/>
      </c:barChart>
      <c:catAx>
        <c:axId val="139641600"/>
        <c:scaling>
          <c:orientation val="minMax"/>
        </c:scaling>
        <c:delete val="0"/>
        <c:axPos val="l"/>
        <c:majorTickMark val="none"/>
        <c:minorTickMark val="none"/>
        <c:tickLblPos val="nextTo"/>
        <c:crossAx val="139643136"/>
        <c:crosses val="autoZero"/>
        <c:auto val="1"/>
        <c:lblAlgn val="ctr"/>
        <c:lblOffset val="100"/>
        <c:noMultiLvlLbl val="0"/>
      </c:catAx>
      <c:valAx>
        <c:axId val="139643136"/>
        <c:scaling>
          <c:orientation val="minMax"/>
        </c:scaling>
        <c:delete val="1"/>
        <c:axPos val="b"/>
        <c:numFmt formatCode="0%" sourceLinked="1"/>
        <c:majorTickMark val="none"/>
        <c:minorTickMark val="none"/>
        <c:tickLblPos val="none"/>
        <c:crossAx val="1396416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'8'!$B$5:$B$10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'8'!$E$5:$E$10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656000"/>
        <c:axId val="140744960"/>
      </c:lineChart>
      <c:catAx>
        <c:axId val="140656000"/>
        <c:scaling>
          <c:orientation val="minMax"/>
        </c:scaling>
        <c:delete val="0"/>
        <c:axPos val="b"/>
        <c:numFmt formatCode="General" sourceLinked="1"/>
        <c:majorTickMark val="out"/>
        <c:minorTickMark val="none"/>
        <c:tickLblPos val="nextTo"/>
        <c:crossAx val="140744960"/>
        <c:crosses val="autoZero"/>
        <c:auto val="1"/>
        <c:lblAlgn val="ctr"/>
        <c:lblOffset val="100"/>
        <c:noMultiLvlLbl val="0"/>
      </c:catAx>
      <c:valAx>
        <c:axId val="140744960"/>
        <c:scaling>
          <c:orientation val="minMax"/>
        </c:scaling>
        <c:delete val="0"/>
        <c:axPos val="l"/>
        <c:majorGridlines/>
        <c:numFmt formatCode="0%" sourceLinked="1"/>
        <c:majorTickMark val="out"/>
        <c:minorTickMark val="none"/>
        <c:tickLblPos val="nextTo"/>
        <c:crossAx val="140656000"/>
        <c:crosses val="autoZero"/>
        <c:crossBetween val="between"/>
      </c:valAx>
    </c:plotArea>
    <c:plotVisOnly val="1"/>
    <c:dispBlanksAs val="gap"/>
    <c:showDLblsOverMax val="0"/>
  </c:chart>
  <c:printSettings>
    <c:headerFooter/>
    <c:pageMargins b="0.75000000000000877" l="0.70000000000000062" r="0.70000000000000062" t="0.750000000000008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'9'!$B$5:$B$10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'9'!$E$5:$E$10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797056"/>
        <c:axId val="140808192"/>
      </c:lineChart>
      <c:catAx>
        <c:axId val="140797056"/>
        <c:scaling>
          <c:orientation val="minMax"/>
        </c:scaling>
        <c:delete val="0"/>
        <c:axPos val="b"/>
        <c:numFmt formatCode="General" sourceLinked="1"/>
        <c:majorTickMark val="out"/>
        <c:minorTickMark val="none"/>
        <c:tickLblPos val="nextTo"/>
        <c:crossAx val="140808192"/>
        <c:crosses val="autoZero"/>
        <c:auto val="1"/>
        <c:lblAlgn val="ctr"/>
        <c:lblOffset val="100"/>
        <c:noMultiLvlLbl val="0"/>
      </c:catAx>
      <c:valAx>
        <c:axId val="140808192"/>
        <c:scaling>
          <c:orientation val="minMax"/>
        </c:scaling>
        <c:delete val="0"/>
        <c:axPos val="l"/>
        <c:majorGridlines/>
        <c:numFmt formatCode="0%" sourceLinked="1"/>
        <c:majorTickMark val="out"/>
        <c:minorTickMark val="none"/>
        <c:tickLblPos val="nextTo"/>
        <c:crossAx val="140797056"/>
        <c:crosses val="autoZero"/>
        <c:crossBetween val="between"/>
      </c:valAx>
    </c:plotArea>
    <c:plotVisOnly val="1"/>
    <c:dispBlanksAs val="gap"/>
    <c:showDLblsOverMax val="0"/>
  </c:chart>
  <c:printSettings>
    <c:headerFooter/>
    <c:pageMargins b="0.75000000000000899" l="0.70000000000000062" r="0.70000000000000062" t="0.7500000000000089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'10'!$B$5:$B$10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'10'!$E$5:$E$10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872704"/>
        <c:axId val="140892032"/>
      </c:lineChart>
      <c:catAx>
        <c:axId val="140872704"/>
        <c:scaling>
          <c:orientation val="minMax"/>
        </c:scaling>
        <c:delete val="0"/>
        <c:axPos val="b"/>
        <c:numFmt formatCode="General" sourceLinked="1"/>
        <c:majorTickMark val="out"/>
        <c:minorTickMark val="none"/>
        <c:tickLblPos val="nextTo"/>
        <c:crossAx val="140892032"/>
        <c:crosses val="autoZero"/>
        <c:auto val="1"/>
        <c:lblAlgn val="ctr"/>
        <c:lblOffset val="100"/>
        <c:noMultiLvlLbl val="0"/>
      </c:catAx>
      <c:valAx>
        <c:axId val="140892032"/>
        <c:scaling>
          <c:orientation val="minMax"/>
        </c:scaling>
        <c:delete val="0"/>
        <c:axPos val="l"/>
        <c:majorGridlines/>
        <c:numFmt formatCode="0%" sourceLinked="1"/>
        <c:majorTickMark val="out"/>
        <c:minorTickMark val="none"/>
        <c:tickLblPos val="nextTo"/>
        <c:crossAx val="140872704"/>
        <c:crosses val="autoZero"/>
        <c:crossBetween val="between"/>
      </c:valAx>
    </c:plotArea>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'11'!$B$5:$B$10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'11'!$E$5:$E$10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956416"/>
        <c:axId val="140959104"/>
      </c:lineChart>
      <c:catAx>
        <c:axId val="140956416"/>
        <c:scaling>
          <c:orientation val="minMax"/>
        </c:scaling>
        <c:delete val="0"/>
        <c:axPos val="b"/>
        <c:numFmt formatCode="General" sourceLinked="1"/>
        <c:majorTickMark val="out"/>
        <c:minorTickMark val="none"/>
        <c:tickLblPos val="nextTo"/>
        <c:crossAx val="140959104"/>
        <c:crosses val="autoZero"/>
        <c:auto val="1"/>
        <c:lblAlgn val="ctr"/>
        <c:lblOffset val="100"/>
        <c:noMultiLvlLbl val="0"/>
      </c:catAx>
      <c:valAx>
        <c:axId val="140959104"/>
        <c:scaling>
          <c:orientation val="minMax"/>
        </c:scaling>
        <c:delete val="0"/>
        <c:axPos val="l"/>
        <c:majorGridlines/>
        <c:numFmt formatCode="0%" sourceLinked="1"/>
        <c:majorTickMark val="out"/>
        <c:minorTickMark val="none"/>
        <c:tickLblPos val="nextTo"/>
        <c:crossAx val="140956416"/>
        <c:crosses val="autoZero"/>
        <c:crossBetween val="between"/>
      </c:valAx>
    </c:plotArea>
    <c:plotVisOnly val="1"/>
    <c:dispBlanksAs val="gap"/>
    <c:showDLblsOverMax val="0"/>
  </c:chart>
  <c:printSettings>
    <c:headerFooter/>
    <c:pageMargins b="0.75000000000000944" l="0.70000000000000062" r="0.70000000000000062" t="0.750000000000009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'12'!$B$5:$B$10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'12'!$E$5:$E$10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1166848"/>
        <c:axId val="141206656"/>
      </c:lineChart>
      <c:catAx>
        <c:axId val="141166848"/>
        <c:scaling>
          <c:orientation val="minMax"/>
        </c:scaling>
        <c:delete val="0"/>
        <c:axPos val="b"/>
        <c:numFmt formatCode="General" sourceLinked="1"/>
        <c:majorTickMark val="out"/>
        <c:minorTickMark val="none"/>
        <c:tickLblPos val="nextTo"/>
        <c:crossAx val="141206656"/>
        <c:crosses val="autoZero"/>
        <c:auto val="1"/>
        <c:lblAlgn val="ctr"/>
        <c:lblOffset val="100"/>
        <c:noMultiLvlLbl val="0"/>
      </c:catAx>
      <c:valAx>
        <c:axId val="141206656"/>
        <c:scaling>
          <c:orientation val="minMax"/>
        </c:scaling>
        <c:delete val="0"/>
        <c:axPos val="l"/>
        <c:majorGridlines/>
        <c:numFmt formatCode="0%" sourceLinked="1"/>
        <c:majorTickMark val="out"/>
        <c:minorTickMark val="none"/>
        <c:tickLblPos val="nextTo"/>
        <c:crossAx val="141166848"/>
        <c:crosses val="autoZero"/>
        <c:crossBetween val="between"/>
      </c:valAx>
    </c:plotArea>
    <c:plotVisOnly val="1"/>
    <c:dispBlanksAs val="gap"/>
    <c:showDLblsOverMax val="0"/>
  </c:chart>
  <c:printSettings>
    <c:headerFooter/>
    <c:pageMargins b="0.75000000000000966" l="0.70000000000000062" r="0.70000000000000062" t="0.750000000000009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'13'!$B$5:$B$10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'13'!$E$5:$E$10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1373440"/>
        <c:axId val="141376128"/>
      </c:lineChart>
      <c:catAx>
        <c:axId val="141373440"/>
        <c:scaling>
          <c:orientation val="minMax"/>
        </c:scaling>
        <c:delete val="0"/>
        <c:axPos val="b"/>
        <c:numFmt formatCode="General" sourceLinked="1"/>
        <c:majorTickMark val="out"/>
        <c:minorTickMark val="none"/>
        <c:tickLblPos val="nextTo"/>
        <c:crossAx val="141376128"/>
        <c:crosses val="autoZero"/>
        <c:auto val="1"/>
        <c:lblAlgn val="ctr"/>
        <c:lblOffset val="100"/>
        <c:noMultiLvlLbl val="0"/>
      </c:catAx>
      <c:valAx>
        <c:axId val="141376128"/>
        <c:scaling>
          <c:orientation val="minMax"/>
        </c:scaling>
        <c:delete val="0"/>
        <c:axPos val="l"/>
        <c:majorGridlines/>
        <c:numFmt formatCode="0%" sourceLinked="1"/>
        <c:majorTickMark val="out"/>
        <c:minorTickMark val="none"/>
        <c:tickLblPos val="nextTo"/>
        <c:crossAx val="141373440"/>
        <c:crosses val="autoZero"/>
        <c:crossBetween val="between"/>
      </c:valAx>
    </c:plotArea>
    <c:plotVisOnly val="1"/>
    <c:dispBlanksAs val="gap"/>
    <c:showDLblsOverMax val="0"/>
  </c:chart>
  <c:printSettings>
    <c:headerFooter/>
    <c:pageMargins b="0.75000000000000988" l="0.70000000000000062" r="0.70000000000000062" t="0.7500000000000098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'14'!$B$5:$B$10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'14'!$E$5:$E$10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1456896"/>
        <c:axId val="141468032"/>
      </c:lineChart>
      <c:catAx>
        <c:axId val="141456896"/>
        <c:scaling>
          <c:orientation val="minMax"/>
        </c:scaling>
        <c:delete val="0"/>
        <c:axPos val="b"/>
        <c:numFmt formatCode="General" sourceLinked="1"/>
        <c:majorTickMark val="out"/>
        <c:minorTickMark val="none"/>
        <c:tickLblPos val="nextTo"/>
        <c:crossAx val="141468032"/>
        <c:crosses val="autoZero"/>
        <c:auto val="1"/>
        <c:lblAlgn val="ctr"/>
        <c:lblOffset val="100"/>
        <c:noMultiLvlLbl val="0"/>
      </c:catAx>
      <c:valAx>
        <c:axId val="141468032"/>
        <c:scaling>
          <c:orientation val="minMax"/>
        </c:scaling>
        <c:delete val="0"/>
        <c:axPos val="l"/>
        <c:majorGridlines/>
        <c:numFmt formatCode="0%" sourceLinked="1"/>
        <c:majorTickMark val="out"/>
        <c:minorTickMark val="none"/>
        <c:tickLblPos val="nextTo"/>
        <c:crossAx val="141456896"/>
        <c:crosses val="autoZero"/>
        <c:crossBetween val="between"/>
      </c:valAx>
    </c:plotArea>
    <c:plotVisOnly val="1"/>
    <c:dispBlanksAs val="gap"/>
    <c:showDLblsOverMax val="0"/>
  </c:chart>
  <c:printSettings>
    <c:headerFooter/>
    <c:pageMargins b="0.7500000000000101" l="0.70000000000000062" r="0.70000000000000062" t="0.750000000000010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'15'!$B$5:$B$10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'15'!$E$5:$E$10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1593216"/>
        <c:axId val="141596160"/>
      </c:lineChart>
      <c:catAx>
        <c:axId val="141593216"/>
        <c:scaling>
          <c:orientation val="minMax"/>
        </c:scaling>
        <c:delete val="0"/>
        <c:axPos val="b"/>
        <c:numFmt formatCode="General" sourceLinked="1"/>
        <c:majorTickMark val="out"/>
        <c:minorTickMark val="none"/>
        <c:tickLblPos val="nextTo"/>
        <c:crossAx val="141596160"/>
        <c:crosses val="autoZero"/>
        <c:auto val="1"/>
        <c:lblAlgn val="ctr"/>
        <c:lblOffset val="100"/>
        <c:noMultiLvlLbl val="0"/>
      </c:catAx>
      <c:valAx>
        <c:axId val="141596160"/>
        <c:scaling>
          <c:orientation val="minMax"/>
        </c:scaling>
        <c:delete val="0"/>
        <c:axPos val="l"/>
        <c:majorGridlines/>
        <c:numFmt formatCode="0%" sourceLinked="1"/>
        <c:majorTickMark val="out"/>
        <c:minorTickMark val="none"/>
        <c:tickLblPos val="nextTo"/>
        <c:crossAx val="141593216"/>
        <c:crosses val="autoZero"/>
        <c:crossBetween val="between"/>
      </c:valAx>
    </c:plotArea>
    <c:plotVisOnly val="1"/>
    <c:dispBlanksAs val="gap"/>
    <c:showDLblsOverMax val="0"/>
  </c:chart>
  <c:printSettings>
    <c:headerFooter/>
    <c:pageMargins b="0.75000000000001033" l="0.70000000000000062" r="0.70000000000000062" t="0.750000000000010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'16'!$B$5:$B$10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'16'!$E$5:$E$10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1758848"/>
        <c:axId val="141761536"/>
      </c:lineChart>
      <c:catAx>
        <c:axId val="141758848"/>
        <c:scaling>
          <c:orientation val="minMax"/>
        </c:scaling>
        <c:delete val="0"/>
        <c:axPos val="b"/>
        <c:numFmt formatCode="General" sourceLinked="1"/>
        <c:majorTickMark val="out"/>
        <c:minorTickMark val="none"/>
        <c:tickLblPos val="nextTo"/>
        <c:crossAx val="141761536"/>
        <c:crosses val="autoZero"/>
        <c:auto val="1"/>
        <c:lblAlgn val="ctr"/>
        <c:lblOffset val="100"/>
        <c:noMultiLvlLbl val="0"/>
      </c:catAx>
      <c:valAx>
        <c:axId val="141761536"/>
        <c:scaling>
          <c:orientation val="minMax"/>
        </c:scaling>
        <c:delete val="0"/>
        <c:axPos val="l"/>
        <c:majorGridlines/>
        <c:numFmt formatCode="0%" sourceLinked="1"/>
        <c:majorTickMark val="out"/>
        <c:minorTickMark val="none"/>
        <c:tickLblPos val="nextTo"/>
        <c:crossAx val="141758848"/>
        <c:crosses val="autoZero"/>
        <c:crossBetween val="between"/>
      </c:valAx>
    </c:plotArea>
    <c:plotVisOnly val="1"/>
    <c:dispBlanksAs val="gap"/>
    <c:showDLblsOverMax val="0"/>
  </c:chart>
  <c:printSettings>
    <c:headerFooter/>
    <c:pageMargins b="0.75000000000001055" l="0.70000000000000062" r="0.70000000000000062" t="0.750000000000010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'17'!$B$5:$B$10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'17'!$E$5:$E$10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1834112"/>
        <c:axId val="141845248"/>
      </c:lineChart>
      <c:catAx>
        <c:axId val="141834112"/>
        <c:scaling>
          <c:orientation val="minMax"/>
        </c:scaling>
        <c:delete val="0"/>
        <c:axPos val="b"/>
        <c:numFmt formatCode="General" sourceLinked="1"/>
        <c:majorTickMark val="out"/>
        <c:minorTickMark val="none"/>
        <c:tickLblPos val="nextTo"/>
        <c:crossAx val="141845248"/>
        <c:crosses val="autoZero"/>
        <c:auto val="1"/>
        <c:lblAlgn val="ctr"/>
        <c:lblOffset val="100"/>
        <c:noMultiLvlLbl val="0"/>
      </c:catAx>
      <c:valAx>
        <c:axId val="141845248"/>
        <c:scaling>
          <c:orientation val="minMax"/>
        </c:scaling>
        <c:delete val="0"/>
        <c:axPos val="l"/>
        <c:majorGridlines/>
        <c:numFmt formatCode="0%" sourceLinked="1"/>
        <c:majorTickMark val="out"/>
        <c:minorTickMark val="none"/>
        <c:tickLblPos val="nextTo"/>
        <c:crossAx val="141834112"/>
        <c:crosses val="autoZero"/>
        <c:crossBetween val="between"/>
      </c:valAx>
    </c:plotArea>
    <c:plotVisOnly val="1"/>
    <c:dispBlanksAs val="gap"/>
    <c:showDLblsOverMax val="0"/>
  </c:chart>
  <c:printSettings>
    <c:headerFooter/>
    <c:pageMargins b="0.75000000000001077" l="0.70000000000000062" r="0.70000000000000062" t="0.750000000000010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2060"/>
                </a:solidFill>
              </a:defRPr>
            </a:pPr>
            <a:r>
              <a:rPr lang="ru-RU" i="1">
                <a:solidFill>
                  <a:srgbClr val="002060"/>
                </a:solidFill>
                <a:latin typeface="Times New Roman" pitchFamily="18" charset="0"/>
                <a:cs typeface="Times New Roman" pitchFamily="18" charset="0"/>
              </a:rPr>
              <a:t>Рейтинг обучающихся</a:t>
            </a:r>
          </a:p>
        </c:rich>
      </c:tx>
      <c:overlay val="0"/>
    </c:title>
    <c:autoTitleDeleted val="0"/>
    <c:plotArea>
      <c:layout/>
      <c:barChart>
        <c:barDir val="col"/>
        <c:grouping val="clustered"/>
        <c:varyColors val="0"/>
        <c:ser>
          <c:idx val="0"/>
          <c:order val="0"/>
          <c:invertIfNegative val="0"/>
          <c:cat>
            <c:numRef>
              <c:f>'русский язык'!$B$7:$B$39</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cat>
          <c:val>
            <c:numRef>
              <c:f>'русский язык'!$B$7:$B$39</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Pos val="outEnd"/>
            <c:showLegendKey val="0"/>
            <c:showVal val="1"/>
            <c:showCatName val="0"/>
            <c:showSerName val="0"/>
            <c:showPercent val="0"/>
            <c:showBubbleSize val="0"/>
            <c:showLeaderLines val="0"/>
          </c:dLbls>
          <c:cat>
            <c:numRef>
              <c:f>'русский язык'!$B$7:$B$39</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cat>
          <c:val>
            <c:numRef>
              <c:f>'русский язык'!$X$7:$X$39</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er>
        <c:dLbls>
          <c:showLegendKey val="0"/>
          <c:showVal val="0"/>
          <c:showCatName val="0"/>
          <c:showSerName val="0"/>
          <c:showPercent val="0"/>
          <c:showBubbleSize val="0"/>
        </c:dLbls>
        <c:gapWidth val="17"/>
        <c:axId val="139676672"/>
        <c:axId val="139694848"/>
      </c:barChart>
      <c:catAx>
        <c:axId val="139676672"/>
        <c:scaling>
          <c:orientation val="minMax"/>
        </c:scaling>
        <c:delete val="0"/>
        <c:axPos val="b"/>
        <c:numFmt formatCode="General" sourceLinked="1"/>
        <c:majorTickMark val="out"/>
        <c:minorTickMark val="none"/>
        <c:tickLblPos val="nextTo"/>
        <c:txPr>
          <a:bodyPr/>
          <a:lstStyle/>
          <a:p>
            <a:pPr>
              <a:defRPr b="1" i="1">
                <a:latin typeface="Times New Roman" pitchFamily="18" charset="0"/>
                <a:cs typeface="Times New Roman" pitchFamily="18" charset="0"/>
              </a:defRPr>
            </a:pPr>
            <a:endParaRPr lang="ru-RU"/>
          </a:p>
        </c:txPr>
        <c:crossAx val="139694848"/>
        <c:crosses val="autoZero"/>
        <c:auto val="1"/>
        <c:lblAlgn val="ctr"/>
        <c:lblOffset val="100"/>
        <c:noMultiLvlLbl val="0"/>
      </c:catAx>
      <c:valAx>
        <c:axId val="139694848"/>
        <c:scaling>
          <c:orientation val="minMax"/>
        </c:scaling>
        <c:delete val="0"/>
        <c:axPos val="l"/>
        <c:majorGridlines/>
        <c:numFmt formatCode="General" sourceLinked="1"/>
        <c:majorTickMark val="out"/>
        <c:minorTickMark val="none"/>
        <c:tickLblPos val="nextTo"/>
        <c:crossAx val="13967667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'18'!$B$5:$B$10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'18'!$E$5:$E$10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1856128"/>
        <c:axId val="141928704"/>
      </c:lineChart>
      <c:catAx>
        <c:axId val="141856128"/>
        <c:scaling>
          <c:orientation val="minMax"/>
        </c:scaling>
        <c:delete val="0"/>
        <c:axPos val="b"/>
        <c:numFmt formatCode="General" sourceLinked="1"/>
        <c:majorTickMark val="out"/>
        <c:minorTickMark val="none"/>
        <c:tickLblPos val="nextTo"/>
        <c:crossAx val="141928704"/>
        <c:crosses val="autoZero"/>
        <c:auto val="1"/>
        <c:lblAlgn val="ctr"/>
        <c:lblOffset val="100"/>
        <c:noMultiLvlLbl val="0"/>
      </c:catAx>
      <c:valAx>
        <c:axId val="141928704"/>
        <c:scaling>
          <c:orientation val="minMax"/>
        </c:scaling>
        <c:delete val="0"/>
        <c:axPos val="l"/>
        <c:majorGridlines/>
        <c:numFmt formatCode="0%" sourceLinked="1"/>
        <c:majorTickMark val="out"/>
        <c:minorTickMark val="none"/>
        <c:tickLblPos val="nextTo"/>
        <c:crossAx val="141856128"/>
        <c:crosses val="autoZero"/>
        <c:crossBetween val="between"/>
      </c:valAx>
    </c:plotArea>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'19'!$B$5:$B$10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'19'!$E$5:$E$10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1984896"/>
        <c:axId val="141987840"/>
      </c:lineChart>
      <c:catAx>
        <c:axId val="141984896"/>
        <c:scaling>
          <c:orientation val="minMax"/>
        </c:scaling>
        <c:delete val="0"/>
        <c:axPos val="b"/>
        <c:numFmt formatCode="General" sourceLinked="1"/>
        <c:majorTickMark val="out"/>
        <c:minorTickMark val="none"/>
        <c:tickLblPos val="nextTo"/>
        <c:crossAx val="141987840"/>
        <c:crosses val="autoZero"/>
        <c:auto val="1"/>
        <c:lblAlgn val="ctr"/>
        <c:lblOffset val="100"/>
        <c:noMultiLvlLbl val="0"/>
      </c:catAx>
      <c:valAx>
        <c:axId val="141987840"/>
        <c:scaling>
          <c:orientation val="minMax"/>
        </c:scaling>
        <c:delete val="0"/>
        <c:axPos val="l"/>
        <c:majorGridlines/>
        <c:numFmt formatCode="0%" sourceLinked="1"/>
        <c:majorTickMark val="out"/>
        <c:minorTickMark val="none"/>
        <c:tickLblPos val="nextTo"/>
        <c:crossAx val="141984896"/>
        <c:crosses val="autoZero"/>
        <c:crossBetween val="between"/>
      </c:valAx>
    </c:plotArea>
    <c:plotVisOnly val="1"/>
    <c:dispBlanksAs val="gap"/>
    <c:showDLblsOverMax val="0"/>
  </c:chart>
  <c:printSettings>
    <c:headerFooter/>
    <c:pageMargins b="0.75000000000001121" l="0.70000000000000062" r="0.70000000000000062" t="0.7500000000000112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'20'!$B$5:$B$10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'20'!$E$5:$E$10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2154368"/>
        <c:axId val="142157312"/>
      </c:lineChart>
      <c:catAx>
        <c:axId val="142154368"/>
        <c:scaling>
          <c:orientation val="minMax"/>
        </c:scaling>
        <c:delete val="0"/>
        <c:axPos val="b"/>
        <c:numFmt formatCode="General" sourceLinked="1"/>
        <c:majorTickMark val="out"/>
        <c:minorTickMark val="none"/>
        <c:tickLblPos val="nextTo"/>
        <c:crossAx val="142157312"/>
        <c:crosses val="autoZero"/>
        <c:auto val="1"/>
        <c:lblAlgn val="ctr"/>
        <c:lblOffset val="100"/>
        <c:noMultiLvlLbl val="0"/>
      </c:catAx>
      <c:valAx>
        <c:axId val="142157312"/>
        <c:scaling>
          <c:orientation val="minMax"/>
        </c:scaling>
        <c:delete val="0"/>
        <c:axPos val="l"/>
        <c:majorGridlines/>
        <c:numFmt formatCode="0%" sourceLinked="1"/>
        <c:majorTickMark val="out"/>
        <c:minorTickMark val="none"/>
        <c:tickLblPos val="nextTo"/>
        <c:crossAx val="142154368"/>
        <c:crosses val="autoZero"/>
        <c:crossBetween val="between"/>
      </c:valAx>
    </c:plotArea>
    <c:plotVisOnly val="1"/>
    <c:dispBlanksAs val="gap"/>
    <c:showDLblsOverMax val="0"/>
  </c:chart>
  <c:printSettings>
    <c:headerFooter/>
    <c:pageMargins b="0.75000000000001144" l="0.70000000000000062" r="0.70000000000000062" t="0.750000000000011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'21'!$B$5:$B$10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'21'!$E$5:$E$10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2324096"/>
        <c:axId val="142326784"/>
      </c:lineChart>
      <c:catAx>
        <c:axId val="142324096"/>
        <c:scaling>
          <c:orientation val="minMax"/>
        </c:scaling>
        <c:delete val="0"/>
        <c:axPos val="b"/>
        <c:numFmt formatCode="General" sourceLinked="1"/>
        <c:majorTickMark val="out"/>
        <c:minorTickMark val="none"/>
        <c:tickLblPos val="nextTo"/>
        <c:crossAx val="142326784"/>
        <c:crosses val="autoZero"/>
        <c:auto val="1"/>
        <c:lblAlgn val="ctr"/>
        <c:lblOffset val="100"/>
        <c:noMultiLvlLbl val="0"/>
      </c:catAx>
      <c:valAx>
        <c:axId val="142326784"/>
        <c:scaling>
          <c:orientation val="minMax"/>
        </c:scaling>
        <c:delete val="0"/>
        <c:axPos val="l"/>
        <c:majorGridlines/>
        <c:numFmt formatCode="0%" sourceLinked="1"/>
        <c:majorTickMark val="out"/>
        <c:minorTickMark val="none"/>
        <c:tickLblPos val="nextTo"/>
        <c:crossAx val="142324096"/>
        <c:crosses val="autoZero"/>
        <c:crossBetween val="between"/>
      </c:valAx>
    </c:plotArea>
    <c:plotVisOnly val="1"/>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'22'!$B$5:$B$10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'22'!$E$5:$E$10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2878592"/>
        <c:axId val="142885632"/>
      </c:lineChart>
      <c:catAx>
        <c:axId val="142878592"/>
        <c:scaling>
          <c:orientation val="minMax"/>
        </c:scaling>
        <c:delete val="0"/>
        <c:axPos val="b"/>
        <c:numFmt formatCode="General" sourceLinked="1"/>
        <c:majorTickMark val="out"/>
        <c:minorTickMark val="none"/>
        <c:tickLblPos val="nextTo"/>
        <c:crossAx val="142885632"/>
        <c:crosses val="autoZero"/>
        <c:auto val="1"/>
        <c:lblAlgn val="ctr"/>
        <c:lblOffset val="100"/>
        <c:noMultiLvlLbl val="0"/>
      </c:catAx>
      <c:valAx>
        <c:axId val="142885632"/>
        <c:scaling>
          <c:orientation val="minMax"/>
        </c:scaling>
        <c:delete val="0"/>
        <c:axPos val="l"/>
        <c:majorGridlines/>
        <c:numFmt formatCode="0%" sourceLinked="1"/>
        <c:majorTickMark val="out"/>
        <c:minorTickMark val="none"/>
        <c:tickLblPos val="nextTo"/>
        <c:crossAx val="142878592"/>
        <c:crosses val="autoZero"/>
        <c:crossBetween val="between"/>
      </c:valAx>
    </c:plotArea>
    <c:plotVisOnly val="1"/>
    <c:dispBlanksAs val="gap"/>
    <c:showDLblsOverMax val="0"/>
  </c:chart>
  <c:printSettings>
    <c:headerFooter/>
    <c:pageMargins b="0.75000000000001188" l="0.70000000000000062" r="0.70000000000000062" t="0.7500000000000118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'23'!$B$5:$B$10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'23'!$E$5:$E$10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2921088"/>
        <c:axId val="143018240"/>
      </c:lineChart>
      <c:catAx>
        <c:axId val="142921088"/>
        <c:scaling>
          <c:orientation val="minMax"/>
        </c:scaling>
        <c:delete val="0"/>
        <c:axPos val="b"/>
        <c:numFmt formatCode="General" sourceLinked="1"/>
        <c:majorTickMark val="out"/>
        <c:minorTickMark val="none"/>
        <c:tickLblPos val="nextTo"/>
        <c:crossAx val="143018240"/>
        <c:crosses val="autoZero"/>
        <c:auto val="1"/>
        <c:lblAlgn val="ctr"/>
        <c:lblOffset val="100"/>
        <c:noMultiLvlLbl val="0"/>
      </c:catAx>
      <c:valAx>
        <c:axId val="143018240"/>
        <c:scaling>
          <c:orientation val="minMax"/>
        </c:scaling>
        <c:delete val="0"/>
        <c:axPos val="l"/>
        <c:majorGridlines/>
        <c:numFmt formatCode="0%" sourceLinked="1"/>
        <c:majorTickMark val="out"/>
        <c:minorTickMark val="none"/>
        <c:tickLblPos val="nextTo"/>
        <c:crossAx val="142921088"/>
        <c:crosses val="autoZero"/>
        <c:crossBetween val="between"/>
      </c:valAx>
    </c:plotArea>
    <c:plotVisOnly val="1"/>
    <c:dispBlanksAs val="gap"/>
    <c:showDLblsOverMax val="0"/>
  </c:chart>
  <c:printSettings>
    <c:headerFooter/>
    <c:pageMargins b="0.7500000000000121" l="0.70000000000000062" r="0.70000000000000062" t="0.750000000000012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'24'!$B$5:$B$10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'24'!$E$5:$E$10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4028800"/>
        <c:axId val="144031744"/>
      </c:lineChart>
      <c:catAx>
        <c:axId val="144028800"/>
        <c:scaling>
          <c:orientation val="minMax"/>
        </c:scaling>
        <c:delete val="0"/>
        <c:axPos val="b"/>
        <c:numFmt formatCode="General" sourceLinked="1"/>
        <c:majorTickMark val="out"/>
        <c:minorTickMark val="none"/>
        <c:tickLblPos val="nextTo"/>
        <c:crossAx val="144031744"/>
        <c:crosses val="autoZero"/>
        <c:auto val="1"/>
        <c:lblAlgn val="ctr"/>
        <c:lblOffset val="100"/>
        <c:noMultiLvlLbl val="0"/>
      </c:catAx>
      <c:valAx>
        <c:axId val="144031744"/>
        <c:scaling>
          <c:orientation val="minMax"/>
        </c:scaling>
        <c:delete val="0"/>
        <c:axPos val="l"/>
        <c:majorGridlines/>
        <c:numFmt formatCode="0%" sourceLinked="1"/>
        <c:majorTickMark val="out"/>
        <c:minorTickMark val="none"/>
        <c:tickLblPos val="nextTo"/>
        <c:crossAx val="144028800"/>
        <c:crosses val="autoZero"/>
        <c:crossBetween val="between"/>
      </c:valAx>
    </c:plotArea>
    <c:plotVisOnly val="1"/>
    <c:dispBlanksAs val="gap"/>
    <c:showDLblsOverMax val="0"/>
  </c:chart>
  <c:printSettings>
    <c:headerFooter/>
    <c:pageMargins b="0.75000000000001232" l="0.70000000000000062" r="0.70000000000000062" t="0.7500000000000123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'25'!$B$5:$B$10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'25'!$E$5:$E$10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4353920"/>
        <c:axId val="144360960"/>
      </c:lineChart>
      <c:catAx>
        <c:axId val="144353920"/>
        <c:scaling>
          <c:orientation val="minMax"/>
        </c:scaling>
        <c:delete val="0"/>
        <c:axPos val="b"/>
        <c:numFmt formatCode="General" sourceLinked="1"/>
        <c:majorTickMark val="out"/>
        <c:minorTickMark val="none"/>
        <c:tickLblPos val="nextTo"/>
        <c:crossAx val="144360960"/>
        <c:crosses val="autoZero"/>
        <c:auto val="1"/>
        <c:lblAlgn val="ctr"/>
        <c:lblOffset val="100"/>
        <c:noMultiLvlLbl val="0"/>
      </c:catAx>
      <c:valAx>
        <c:axId val="144360960"/>
        <c:scaling>
          <c:orientation val="minMax"/>
        </c:scaling>
        <c:delete val="0"/>
        <c:axPos val="l"/>
        <c:majorGridlines/>
        <c:numFmt formatCode="0%" sourceLinked="1"/>
        <c:majorTickMark val="out"/>
        <c:minorTickMark val="none"/>
        <c:tickLblPos val="nextTo"/>
        <c:crossAx val="144353920"/>
        <c:crosses val="autoZero"/>
        <c:crossBetween val="between"/>
      </c:valAx>
    </c:plotArea>
    <c:plotVisOnly val="1"/>
    <c:dispBlanksAs val="gap"/>
    <c:showDLblsOverMax val="0"/>
  </c:chart>
  <c:printSettings>
    <c:headerFooter/>
    <c:pageMargins b="0.75000000000001255" l="0.70000000000000062" r="0.70000000000000062" t="0.750000000000012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'26'!$B$5:$B$10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'26'!$E$5:$E$10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4519552"/>
        <c:axId val="144522240"/>
      </c:lineChart>
      <c:catAx>
        <c:axId val="144519552"/>
        <c:scaling>
          <c:orientation val="minMax"/>
        </c:scaling>
        <c:delete val="0"/>
        <c:axPos val="b"/>
        <c:numFmt formatCode="General" sourceLinked="1"/>
        <c:majorTickMark val="out"/>
        <c:minorTickMark val="none"/>
        <c:tickLblPos val="nextTo"/>
        <c:crossAx val="144522240"/>
        <c:crosses val="autoZero"/>
        <c:auto val="1"/>
        <c:lblAlgn val="ctr"/>
        <c:lblOffset val="100"/>
        <c:noMultiLvlLbl val="0"/>
      </c:catAx>
      <c:valAx>
        <c:axId val="144522240"/>
        <c:scaling>
          <c:orientation val="minMax"/>
        </c:scaling>
        <c:delete val="0"/>
        <c:axPos val="l"/>
        <c:majorGridlines/>
        <c:numFmt formatCode="0%" sourceLinked="1"/>
        <c:majorTickMark val="out"/>
        <c:minorTickMark val="none"/>
        <c:tickLblPos val="nextTo"/>
        <c:crossAx val="144519552"/>
        <c:crosses val="autoZero"/>
        <c:crossBetween val="between"/>
      </c:valAx>
    </c:plotArea>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'27'!$B$5:$B$10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'27'!$E$5:$E$10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4570240"/>
        <c:axId val="144577280"/>
      </c:lineChart>
      <c:catAx>
        <c:axId val="144570240"/>
        <c:scaling>
          <c:orientation val="minMax"/>
        </c:scaling>
        <c:delete val="0"/>
        <c:axPos val="b"/>
        <c:numFmt formatCode="General" sourceLinked="1"/>
        <c:majorTickMark val="out"/>
        <c:minorTickMark val="none"/>
        <c:tickLblPos val="nextTo"/>
        <c:crossAx val="144577280"/>
        <c:crosses val="autoZero"/>
        <c:auto val="1"/>
        <c:lblAlgn val="ctr"/>
        <c:lblOffset val="100"/>
        <c:noMultiLvlLbl val="0"/>
      </c:catAx>
      <c:valAx>
        <c:axId val="144577280"/>
        <c:scaling>
          <c:orientation val="minMax"/>
        </c:scaling>
        <c:delete val="0"/>
        <c:axPos val="l"/>
        <c:majorGridlines/>
        <c:numFmt formatCode="0%" sourceLinked="1"/>
        <c:majorTickMark val="out"/>
        <c:minorTickMark val="none"/>
        <c:tickLblPos val="nextTo"/>
        <c:crossAx val="144570240"/>
        <c:crosses val="autoZero"/>
        <c:crossBetween val="between"/>
      </c:valAx>
    </c:plotArea>
    <c:plotVisOnly val="1"/>
    <c:dispBlanksAs val="gap"/>
    <c:showDLblsOverMax val="0"/>
  </c:chart>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'1'!$B$5:$B$10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'1'!$E$5:$E$10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001664"/>
        <c:axId val="140004352"/>
      </c:lineChart>
      <c:catAx>
        <c:axId val="140001664"/>
        <c:scaling>
          <c:orientation val="minMax"/>
        </c:scaling>
        <c:delete val="0"/>
        <c:axPos val="b"/>
        <c:numFmt formatCode="General" sourceLinked="1"/>
        <c:majorTickMark val="out"/>
        <c:minorTickMark val="none"/>
        <c:tickLblPos val="nextTo"/>
        <c:crossAx val="140004352"/>
        <c:crosses val="autoZero"/>
        <c:auto val="1"/>
        <c:lblAlgn val="ctr"/>
        <c:lblOffset val="100"/>
        <c:noMultiLvlLbl val="0"/>
      </c:catAx>
      <c:valAx>
        <c:axId val="140004352"/>
        <c:scaling>
          <c:orientation val="minMax"/>
        </c:scaling>
        <c:delete val="0"/>
        <c:axPos val="l"/>
        <c:majorGridlines/>
        <c:numFmt formatCode="0%" sourceLinked="1"/>
        <c:majorTickMark val="out"/>
        <c:minorTickMark val="none"/>
        <c:tickLblPos val="nextTo"/>
        <c:crossAx val="140001664"/>
        <c:crosses val="autoZero"/>
        <c:crossBetween val="between"/>
      </c:valAx>
    </c:plotArea>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'28'!$B$5:$B$10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'28'!$E$5:$E$10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4588160"/>
        <c:axId val="144783616"/>
      </c:lineChart>
      <c:catAx>
        <c:axId val="144588160"/>
        <c:scaling>
          <c:orientation val="minMax"/>
        </c:scaling>
        <c:delete val="0"/>
        <c:axPos val="b"/>
        <c:numFmt formatCode="General" sourceLinked="1"/>
        <c:majorTickMark val="out"/>
        <c:minorTickMark val="none"/>
        <c:tickLblPos val="nextTo"/>
        <c:crossAx val="144783616"/>
        <c:crosses val="autoZero"/>
        <c:auto val="1"/>
        <c:lblAlgn val="ctr"/>
        <c:lblOffset val="100"/>
        <c:noMultiLvlLbl val="0"/>
      </c:catAx>
      <c:valAx>
        <c:axId val="144783616"/>
        <c:scaling>
          <c:orientation val="minMax"/>
        </c:scaling>
        <c:delete val="0"/>
        <c:axPos val="l"/>
        <c:majorGridlines/>
        <c:numFmt formatCode="0%" sourceLinked="1"/>
        <c:majorTickMark val="out"/>
        <c:minorTickMark val="none"/>
        <c:tickLblPos val="nextTo"/>
        <c:crossAx val="144588160"/>
        <c:crosses val="autoZero"/>
        <c:crossBetween val="between"/>
      </c:valAx>
    </c:plotArea>
    <c:plotVisOnly val="1"/>
    <c:dispBlanksAs val="gap"/>
    <c:showDLblsOverMax val="0"/>
  </c:chart>
  <c:printSettings>
    <c:headerFooter/>
    <c:pageMargins b="0.75000000000001321" l="0.70000000000000062" r="0.70000000000000062" t="0.7500000000000132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'29'!$B$5:$B$10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'29'!$E$5:$E$10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4860288"/>
        <c:axId val="144867328"/>
      </c:lineChart>
      <c:catAx>
        <c:axId val="144860288"/>
        <c:scaling>
          <c:orientation val="minMax"/>
        </c:scaling>
        <c:delete val="0"/>
        <c:axPos val="b"/>
        <c:numFmt formatCode="General" sourceLinked="1"/>
        <c:majorTickMark val="out"/>
        <c:minorTickMark val="none"/>
        <c:tickLblPos val="nextTo"/>
        <c:crossAx val="144867328"/>
        <c:crosses val="autoZero"/>
        <c:auto val="1"/>
        <c:lblAlgn val="ctr"/>
        <c:lblOffset val="100"/>
        <c:noMultiLvlLbl val="0"/>
      </c:catAx>
      <c:valAx>
        <c:axId val="144867328"/>
        <c:scaling>
          <c:orientation val="minMax"/>
        </c:scaling>
        <c:delete val="0"/>
        <c:axPos val="l"/>
        <c:majorGridlines/>
        <c:numFmt formatCode="0%" sourceLinked="1"/>
        <c:majorTickMark val="out"/>
        <c:minorTickMark val="none"/>
        <c:tickLblPos val="nextTo"/>
        <c:crossAx val="144860288"/>
        <c:crosses val="autoZero"/>
        <c:crossBetween val="between"/>
      </c:valAx>
    </c:plotArea>
    <c:plotVisOnly val="1"/>
    <c:dispBlanksAs val="gap"/>
    <c:showDLblsOverMax val="0"/>
  </c:chart>
  <c:printSettings>
    <c:headerFooter/>
    <c:pageMargins b="0.75000000000001343" l="0.70000000000000062" r="0.70000000000000062" t="0.7500000000000134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'30'!$B$5:$B$10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'30'!$E$5:$E$10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5013376"/>
        <c:axId val="145016320"/>
      </c:lineChart>
      <c:catAx>
        <c:axId val="145013376"/>
        <c:scaling>
          <c:orientation val="minMax"/>
        </c:scaling>
        <c:delete val="0"/>
        <c:axPos val="b"/>
        <c:numFmt formatCode="General" sourceLinked="1"/>
        <c:majorTickMark val="out"/>
        <c:minorTickMark val="none"/>
        <c:tickLblPos val="nextTo"/>
        <c:crossAx val="145016320"/>
        <c:crosses val="autoZero"/>
        <c:auto val="1"/>
        <c:lblAlgn val="ctr"/>
        <c:lblOffset val="100"/>
        <c:noMultiLvlLbl val="0"/>
      </c:catAx>
      <c:valAx>
        <c:axId val="145016320"/>
        <c:scaling>
          <c:orientation val="minMax"/>
        </c:scaling>
        <c:delete val="0"/>
        <c:axPos val="l"/>
        <c:majorGridlines/>
        <c:numFmt formatCode="0%" sourceLinked="1"/>
        <c:majorTickMark val="out"/>
        <c:minorTickMark val="none"/>
        <c:tickLblPos val="nextTo"/>
        <c:crossAx val="145013376"/>
        <c:crosses val="autoZero"/>
        <c:crossBetween val="between"/>
      </c:valAx>
    </c:plotArea>
    <c:plotVisOnly val="1"/>
    <c:dispBlanksAs val="gap"/>
    <c:showDLblsOverMax val="0"/>
  </c:chart>
  <c:printSettings>
    <c:headerFooter/>
    <c:pageMargins b="0.75000000000001366" l="0.70000000000000062" r="0.70000000000000062" t="0.7500000000000136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'31'!$B$5:$B$10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'31'!$E$5:$E$10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5793792"/>
        <c:axId val="145796480"/>
      </c:lineChart>
      <c:catAx>
        <c:axId val="145793792"/>
        <c:scaling>
          <c:orientation val="minMax"/>
        </c:scaling>
        <c:delete val="0"/>
        <c:axPos val="b"/>
        <c:numFmt formatCode="General" sourceLinked="1"/>
        <c:majorTickMark val="out"/>
        <c:minorTickMark val="none"/>
        <c:tickLblPos val="nextTo"/>
        <c:crossAx val="145796480"/>
        <c:crosses val="autoZero"/>
        <c:auto val="1"/>
        <c:lblAlgn val="ctr"/>
        <c:lblOffset val="100"/>
        <c:noMultiLvlLbl val="0"/>
      </c:catAx>
      <c:valAx>
        <c:axId val="145796480"/>
        <c:scaling>
          <c:orientation val="minMax"/>
        </c:scaling>
        <c:delete val="0"/>
        <c:axPos val="l"/>
        <c:majorGridlines/>
        <c:numFmt formatCode="0%" sourceLinked="1"/>
        <c:majorTickMark val="out"/>
        <c:minorTickMark val="none"/>
        <c:tickLblPos val="nextTo"/>
        <c:crossAx val="145793792"/>
        <c:crosses val="autoZero"/>
        <c:crossBetween val="between"/>
      </c:valAx>
    </c:plotArea>
    <c:plotVisOnly val="1"/>
    <c:dispBlanksAs val="gap"/>
    <c:showDLblsOverMax val="0"/>
  </c:chart>
  <c:printSettings>
    <c:headerFooter/>
    <c:pageMargins b="0.75000000000001388" l="0.70000000000000062" r="0.70000000000000062" t="0.750000000000013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'32'!$B$5:$B$10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'32'!$E$5:$E$10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6942208"/>
        <c:axId val="146953344"/>
      </c:lineChart>
      <c:catAx>
        <c:axId val="146942208"/>
        <c:scaling>
          <c:orientation val="minMax"/>
        </c:scaling>
        <c:delete val="0"/>
        <c:axPos val="b"/>
        <c:numFmt formatCode="General" sourceLinked="1"/>
        <c:majorTickMark val="out"/>
        <c:minorTickMark val="none"/>
        <c:tickLblPos val="nextTo"/>
        <c:crossAx val="146953344"/>
        <c:crosses val="autoZero"/>
        <c:auto val="1"/>
        <c:lblAlgn val="ctr"/>
        <c:lblOffset val="100"/>
        <c:noMultiLvlLbl val="0"/>
      </c:catAx>
      <c:valAx>
        <c:axId val="146953344"/>
        <c:scaling>
          <c:orientation val="minMax"/>
        </c:scaling>
        <c:delete val="0"/>
        <c:axPos val="l"/>
        <c:majorGridlines/>
        <c:numFmt formatCode="0%" sourceLinked="1"/>
        <c:majorTickMark val="out"/>
        <c:minorTickMark val="none"/>
        <c:tickLblPos val="nextTo"/>
        <c:crossAx val="146942208"/>
        <c:crosses val="autoZero"/>
        <c:crossBetween val="between"/>
      </c:valAx>
    </c:plotArea>
    <c:plotVisOnly val="1"/>
    <c:dispBlanksAs val="gap"/>
    <c:showDLblsOverMax val="0"/>
  </c:chart>
  <c:printSettings>
    <c:headerFooter/>
    <c:pageMargins b="0.7500000000000141" l="0.70000000000000062" r="0.70000000000000062" t="0.750000000000014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'33'!$B$5:$B$10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'33'!$E$5:$E$10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7263488"/>
        <c:axId val="147266176"/>
      </c:lineChart>
      <c:catAx>
        <c:axId val="147263488"/>
        <c:scaling>
          <c:orientation val="minMax"/>
        </c:scaling>
        <c:delete val="0"/>
        <c:axPos val="b"/>
        <c:numFmt formatCode="General" sourceLinked="1"/>
        <c:majorTickMark val="out"/>
        <c:minorTickMark val="none"/>
        <c:tickLblPos val="nextTo"/>
        <c:crossAx val="147266176"/>
        <c:crosses val="autoZero"/>
        <c:auto val="1"/>
        <c:lblAlgn val="ctr"/>
        <c:lblOffset val="100"/>
        <c:noMultiLvlLbl val="0"/>
      </c:catAx>
      <c:valAx>
        <c:axId val="147266176"/>
        <c:scaling>
          <c:orientation val="minMax"/>
        </c:scaling>
        <c:delete val="0"/>
        <c:axPos val="l"/>
        <c:majorGridlines/>
        <c:numFmt formatCode="0%" sourceLinked="1"/>
        <c:majorTickMark val="out"/>
        <c:minorTickMark val="none"/>
        <c:tickLblPos val="nextTo"/>
        <c:crossAx val="147263488"/>
        <c:crosses val="autoZero"/>
        <c:crossBetween val="between"/>
      </c:valAx>
    </c:plotArea>
    <c:plotVisOnly val="1"/>
    <c:dispBlanksAs val="gap"/>
    <c:showDLblsOverMax val="0"/>
  </c:chart>
  <c:printSettings>
    <c:headerFooter/>
    <c:pageMargins b="0.75000000000001432" l="0.70000000000000062" r="0.70000000000000062" t="0.750000000000014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'2'!$B$5:$B$10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'2'!$E$5:$E$10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117888"/>
        <c:axId val="140120832"/>
      </c:lineChart>
      <c:catAx>
        <c:axId val="140117888"/>
        <c:scaling>
          <c:orientation val="minMax"/>
        </c:scaling>
        <c:delete val="0"/>
        <c:axPos val="b"/>
        <c:numFmt formatCode="General" sourceLinked="1"/>
        <c:majorTickMark val="out"/>
        <c:minorTickMark val="none"/>
        <c:tickLblPos val="nextTo"/>
        <c:crossAx val="140120832"/>
        <c:crosses val="autoZero"/>
        <c:auto val="1"/>
        <c:lblAlgn val="ctr"/>
        <c:lblOffset val="100"/>
        <c:noMultiLvlLbl val="0"/>
      </c:catAx>
      <c:valAx>
        <c:axId val="140120832"/>
        <c:scaling>
          <c:orientation val="minMax"/>
        </c:scaling>
        <c:delete val="0"/>
        <c:axPos val="l"/>
        <c:majorGridlines/>
        <c:numFmt formatCode="0%" sourceLinked="1"/>
        <c:majorTickMark val="out"/>
        <c:minorTickMark val="none"/>
        <c:tickLblPos val="nextTo"/>
        <c:crossAx val="140117888"/>
        <c:crosses val="autoZero"/>
        <c:crossBetween val="between"/>
      </c:valAx>
    </c:plotArea>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'3'!$B$5:$B$10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'3'!$E$5:$E$10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135808"/>
        <c:axId val="140249344"/>
      </c:lineChart>
      <c:catAx>
        <c:axId val="140135808"/>
        <c:scaling>
          <c:orientation val="minMax"/>
        </c:scaling>
        <c:delete val="0"/>
        <c:axPos val="b"/>
        <c:numFmt formatCode="General" sourceLinked="1"/>
        <c:majorTickMark val="out"/>
        <c:minorTickMark val="none"/>
        <c:tickLblPos val="nextTo"/>
        <c:crossAx val="140249344"/>
        <c:crosses val="autoZero"/>
        <c:auto val="1"/>
        <c:lblAlgn val="ctr"/>
        <c:lblOffset val="100"/>
        <c:noMultiLvlLbl val="0"/>
      </c:catAx>
      <c:valAx>
        <c:axId val="140249344"/>
        <c:scaling>
          <c:orientation val="minMax"/>
        </c:scaling>
        <c:delete val="0"/>
        <c:axPos val="l"/>
        <c:majorGridlines/>
        <c:numFmt formatCode="0%" sourceLinked="1"/>
        <c:majorTickMark val="out"/>
        <c:minorTickMark val="none"/>
        <c:tickLblPos val="nextTo"/>
        <c:crossAx val="140135808"/>
        <c:crosses val="autoZero"/>
        <c:crossBetween val="between"/>
      </c:valAx>
    </c:plotArea>
    <c:plotVisOnly val="1"/>
    <c:dispBlanksAs val="gap"/>
    <c:showDLblsOverMax val="0"/>
  </c:chart>
  <c:printSettings>
    <c:headerFooter/>
    <c:pageMargins b="0.75000000000000766" l="0.70000000000000062" r="0.70000000000000062" t="0.750000000000007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'4'!$B$5:$B$10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'4'!$E$5:$E$10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326016"/>
        <c:axId val="140333056"/>
      </c:lineChart>
      <c:catAx>
        <c:axId val="140326016"/>
        <c:scaling>
          <c:orientation val="minMax"/>
        </c:scaling>
        <c:delete val="0"/>
        <c:axPos val="b"/>
        <c:numFmt formatCode="General" sourceLinked="1"/>
        <c:majorTickMark val="out"/>
        <c:minorTickMark val="none"/>
        <c:tickLblPos val="nextTo"/>
        <c:crossAx val="140333056"/>
        <c:crosses val="autoZero"/>
        <c:auto val="1"/>
        <c:lblAlgn val="ctr"/>
        <c:lblOffset val="100"/>
        <c:noMultiLvlLbl val="0"/>
      </c:catAx>
      <c:valAx>
        <c:axId val="140333056"/>
        <c:scaling>
          <c:orientation val="minMax"/>
        </c:scaling>
        <c:delete val="0"/>
        <c:axPos val="l"/>
        <c:majorGridlines/>
        <c:numFmt formatCode="0%" sourceLinked="1"/>
        <c:majorTickMark val="out"/>
        <c:minorTickMark val="none"/>
        <c:tickLblPos val="nextTo"/>
        <c:crossAx val="140326016"/>
        <c:crosses val="autoZero"/>
        <c:crossBetween val="between"/>
      </c:valAx>
    </c:plotArea>
    <c:plotVisOnly val="1"/>
    <c:dispBlanksAs val="gap"/>
    <c:showDLblsOverMax val="0"/>
  </c:chart>
  <c:printSettings>
    <c:headerFooter/>
    <c:pageMargins b="0.75000000000000788" l="0.70000000000000062" r="0.70000000000000062" t="0.750000000000007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'5'!$B$5:$B$10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'5'!$E$5:$E$10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397184"/>
        <c:axId val="140400128"/>
      </c:lineChart>
      <c:catAx>
        <c:axId val="140397184"/>
        <c:scaling>
          <c:orientation val="minMax"/>
        </c:scaling>
        <c:delete val="0"/>
        <c:axPos val="b"/>
        <c:numFmt formatCode="General" sourceLinked="1"/>
        <c:majorTickMark val="out"/>
        <c:minorTickMark val="none"/>
        <c:tickLblPos val="nextTo"/>
        <c:crossAx val="140400128"/>
        <c:crosses val="autoZero"/>
        <c:auto val="1"/>
        <c:lblAlgn val="ctr"/>
        <c:lblOffset val="100"/>
        <c:noMultiLvlLbl val="0"/>
      </c:catAx>
      <c:valAx>
        <c:axId val="140400128"/>
        <c:scaling>
          <c:orientation val="minMax"/>
        </c:scaling>
        <c:delete val="0"/>
        <c:axPos val="l"/>
        <c:majorGridlines/>
        <c:numFmt formatCode="0%" sourceLinked="1"/>
        <c:majorTickMark val="out"/>
        <c:minorTickMark val="none"/>
        <c:tickLblPos val="nextTo"/>
        <c:crossAx val="140397184"/>
        <c:crosses val="autoZero"/>
        <c:crossBetween val="between"/>
      </c:valAx>
    </c:plotArea>
    <c:plotVisOnly val="1"/>
    <c:dispBlanksAs val="gap"/>
    <c:showDLblsOverMax val="0"/>
  </c:chart>
  <c:printSettings>
    <c:headerFooter/>
    <c:pageMargins b="0.7500000000000081" l="0.70000000000000062" r="0.70000000000000062" t="0.750000000000008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'6'!$B$5:$B$10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'6'!$E$5:$E$10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489088"/>
        <c:axId val="140491776"/>
      </c:lineChart>
      <c:catAx>
        <c:axId val="140489088"/>
        <c:scaling>
          <c:orientation val="minMax"/>
        </c:scaling>
        <c:delete val="0"/>
        <c:axPos val="b"/>
        <c:numFmt formatCode="General" sourceLinked="1"/>
        <c:majorTickMark val="out"/>
        <c:minorTickMark val="none"/>
        <c:tickLblPos val="nextTo"/>
        <c:crossAx val="140491776"/>
        <c:crosses val="autoZero"/>
        <c:auto val="1"/>
        <c:lblAlgn val="ctr"/>
        <c:lblOffset val="100"/>
        <c:noMultiLvlLbl val="0"/>
      </c:catAx>
      <c:valAx>
        <c:axId val="140491776"/>
        <c:scaling>
          <c:orientation val="minMax"/>
        </c:scaling>
        <c:delete val="0"/>
        <c:axPos val="l"/>
        <c:majorGridlines/>
        <c:numFmt formatCode="0%" sourceLinked="1"/>
        <c:majorTickMark val="out"/>
        <c:minorTickMark val="none"/>
        <c:tickLblPos val="nextTo"/>
        <c:crossAx val="140489088"/>
        <c:crosses val="autoZero"/>
        <c:crossBetween val="between"/>
      </c:valAx>
    </c:plotArea>
    <c:plotVisOnly val="1"/>
    <c:dispBlanksAs val="gap"/>
    <c:showDLblsOverMax val="0"/>
  </c:chart>
  <c:printSettings>
    <c:headerFooter/>
    <c:pageMargins b="0.75000000000000833" l="0.70000000000000062" r="0.70000000000000062" t="0.750000000000008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2E-2"/>
          <c:y val="7.4548702245552642E-2"/>
          <c:w val="0.86351159230096242"/>
          <c:h val="0.56737459900845733"/>
        </c:manualLayout>
      </c:layout>
      <c:lineChart>
        <c:grouping val="standard"/>
        <c:varyColors val="0"/>
        <c:ser>
          <c:idx val="0"/>
          <c:order val="0"/>
          <c:dLbls>
            <c:spPr>
              <a:noFill/>
              <a:ln w="25400">
                <a:noFill/>
              </a:ln>
            </c:spPr>
            <c:dLblPos val="t"/>
            <c:showLegendKey val="0"/>
            <c:showVal val="1"/>
            <c:showCatName val="0"/>
            <c:showSerName val="0"/>
            <c:showPercent val="0"/>
            <c:showBubbleSize val="0"/>
            <c:showLeaderLines val="0"/>
          </c:dLbls>
          <c:cat>
            <c:strRef>
              <c:f>'7'!$B$5:$B$10</c:f>
              <c:strCache>
                <c:ptCount val="6"/>
                <c:pt idx="0">
                  <c:v>Диктант</c:v>
                </c:pt>
                <c:pt idx="1">
                  <c:v>Фонетика и графика</c:v>
                </c:pt>
                <c:pt idx="2">
                  <c:v>Состав слова</c:v>
                </c:pt>
                <c:pt idx="3">
                  <c:v>Морфология</c:v>
                </c:pt>
                <c:pt idx="4">
                  <c:v>Синтаксис</c:v>
                </c:pt>
                <c:pt idx="5">
                  <c:v>Лексика</c:v>
                </c:pt>
              </c:strCache>
            </c:strRef>
          </c:cat>
          <c:val>
            <c:numRef>
              <c:f>'7'!$E$5:$E$10</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140621696"/>
        <c:axId val="140624640"/>
      </c:lineChart>
      <c:catAx>
        <c:axId val="140621696"/>
        <c:scaling>
          <c:orientation val="minMax"/>
        </c:scaling>
        <c:delete val="0"/>
        <c:axPos val="b"/>
        <c:numFmt formatCode="General" sourceLinked="1"/>
        <c:majorTickMark val="out"/>
        <c:minorTickMark val="none"/>
        <c:tickLblPos val="nextTo"/>
        <c:crossAx val="140624640"/>
        <c:crosses val="autoZero"/>
        <c:auto val="1"/>
        <c:lblAlgn val="ctr"/>
        <c:lblOffset val="100"/>
        <c:noMultiLvlLbl val="0"/>
      </c:catAx>
      <c:valAx>
        <c:axId val="140624640"/>
        <c:scaling>
          <c:orientation val="minMax"/>
        </c:scaling>
        <c:delete val="0"/>
        <c:axPos val="l"/>
        <c:majorGridlines/>
        <c:numFmt formatCode="0%" sourceLinked="1"/>
        <c:majorTickMark val="out"/>
        <c:minorTickMark val="none"/>
        <c:tickLblPos val="nextTo"/>
        <c:crossAx val="140621696"/>
        <c:crosses val="autoZero"/>
        <c:crossBetween val="between"/>
      </c:valAx>
    </c:plotArea>
    <c:plotVisOnly val="1"/>
    <c:dispBlanksAs val="gap"/>
    <c:showDLblsOverMax val="0"/>
  </c:chart>
  <c:printSettings>
    <c:headerFooter/>
    <c:pageMargins b="0.75000000000000855" l="0.70000000000000062" r="0.70000000000000062" t="0.750000000000008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1056;&#1077;&#1079;&#1091;&#1083;&#1100;&#1090;&#1072;&#1090;&#1099;!A1"/><Relationship Id="rId7"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1088;&#1091;&#1089;&#1089;&#1082;&#1080;&#1081; &#1103;&#1079;&#1099;&#1082;'!A1"/><Relationship Id="rId6" Type="http://schemas.openxmlformats.org/officeDocument/2006/relationships/hyperlink" Target="#&#1080;&#1085;&#1089;&#1090;&#1088;&#1091;&#1082;&#1094;&#1080;&#1103;!A1"/><Relationship Id="rId5" Type="http://schemas.openxmlformats.org/officeDocument/2006/relationships/image" Target="../media/image3.png"/><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jpeg"/><Relationship Id="rId1" Type="http://schemas.openxmlformats.org/officeDocument/2006/relationships/hyperlink" Target="#'&#1089;&#1087;&#1080;&#1089;&#1086;&#1082; &#1082;&#1083;&#1072;&#1089;&#1089;&#1072;'!A1"/><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1089;&#1087;&#1080;&#1089;&#1086;&#1082; &#1082;&#1083;&#1072;&#1089;&#1089;&#1072;'!A1"/></Relationships>
</file>

<file path=xl/drawings/_rels/drawing3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33.xml"/></Relationships>
</file>

<file path=xl/drawings/_rels/drawing3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34.xml"/></Relationships>
</file>

<file path=xl/drawings/_rels/drawing3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35.xml"/></Relationships>
</file>

<file path=xl/drawings/_rels/drawing3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1089;&#1087;&#1080;&#1089;&#1086;&#1082; &#1082;&#1083;&#1072;&#1089;&#1089;&#1072;'!A1"/></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1089;&#1087;&#1080;&#1089;&#1086;&#1082; &#1082;&#1083;&#1072;&#1089;&#1089;&#1072;'!A1"/><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556260</xdr:colOff>
      <xdr:row>19</xdr:row>
      <xdr:rowOff>0</xdr:rowOff>
    </xdr:from>
    <xdr:to>
      <xdr:col>6</xdr:col>
      <xdr:colOff>38100</xdr:colOff>
      <xdr:row>25</xdr:row>
      <xdr:rowOff>106680</xdr:rowOff>
    </xdr:to>
    <xdr:pic>
      <xdr:nvPicPr>
        <xdr:cNvPr id="2049" name="Рисунок 1" descr="kn1.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2804160" y="3832860"/>
          <a:ext cx="1920240" cy="1249680"/>
        </a:xfrm>
        <a:prstGeom prst="rect">
          <a:avLst/>
        </a:prstGeom>
        <a:noFill/>
        <a:ln w="9525">
          <a:noFill/>
          <a:miter lim="800000"/>
          <a:headEnd/>
          <a:tailEnd/>
        </a:ln>
      </xdr:spPr>
    </xdr:pic>
    <xdr:clientData/>
  </xdr:twoCellAnchor>
  <xdr:twoCellAnchor editAs="oneCell">
    <xdr:from>
      <xdr:col>8</xdr:col>
      <xdr:colOff>289560</xdr:colOff>
      <xdr:row>19</xdr:row>
      <xdr:rowOff>7620</xdr:rowOff>
    </xdr:from>
    <xdr:to>
      <xdr:col>11</xdr:col>
      <xdr:colOff>365760</xdr:colOff>
      <xdr:row>25</xdr:row>
      <xdr:rowOff>91440</xdr:rowOff>
    </xdr:to>
    <xdr:pic>
      <xdr:nvPicPr>
        <xdr:cNvPr id="2050" name="Рисунок 7" descr="http://www.lenagold.ru/fon/clipart/b/bum/bumag234.jp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6195060" y="3840480"/>
          <a:ext cx="1905000" cy="1226820"/>
        </a:xfrm>
        <a:prstGeom prst="rect">
          <a:avLst/>
        </a:prstGeom>
        <a:noFill/>
        <a:ln w="9525">
          <a:noFill/>
          <a:miter lim="800000"/>
          <a:headEnd/>
          <a:tailEnd/>
        </a:ln>
      </xdr:spPr>
    </xdr:pic>
    <xdr:clientData/>
  </xdr:twoCellAnchor>
  <xdr:twoCellAnchor editAs="oneCell">
    <xdr:from>
      <xdr:col>4</xdr:col>
      <xdr:colOff>409575</xdr:colOff>
      <xdr:row>0</xdr:row>
      <xdr:rowOff>0</xdr:rowOff>
    </xdr:from>
    <xdr:to>
      <xdr:col>9</xdr:col>
      <xdr:colOff>451464</xdr:colOff>
      <xdr:row>9</xdr:row>
      <xdr:rowOff>198675</xdr:rowOff>
    </xdr:to>
    <xdr:pic>
      <xdr:nvPicPr>
        <xdr:cNvPr id="1025" name="Picture 1" descr="Картинки по запросу картинки впр математика пнг"/>
        <xdr:cNvPicPr>
          <a:picLocks noChangeAspect="1" noChangeArrowheads="1"/>
        </xdr:cNvPicPr>
      </xdr:nvPicPr>
      <xdr:blipFill>
        <a:blip xmlns:r="http://schemas.openxmlformats.org/officeDocument/2006/relationships" r:embed="rId5" cstate="print"/>
        <a:srcRect/>
        <a:stretch>
          <a:fillRect/>
        </a:stretch>
      </xdr:blipFill>
      <xdr:spPr bwMode="auto">
        <a:xfrm>
          <a:off x="3819525" y="0"/>
          <a:ext cx="3089889" cy="2113200"/>
        </a:xfrm>
        <a:prstGeom prst="rect">
          <a:avLst/>
        </a:prstGeom>
        <a:noFill/>
      </xdr:spPr>
    </xdr:pic>
    <xdr:clientData/>
  </xdr:twoCellAnchor>
  <xdr:twoCellAnchor editAs="oneCell">
    <xdr:from>
      <xdr:col>5</xdr:col>
      <xdr:colOff>457200</xdr:colOff>
      <xdr:row>28</xdr:row>
      <xdr:rowOff>209550</xdr:rowOff>
    </xdr:from>
    <xdr:to>
      <xdr:col>8</xdr:col>
      <xdr:colOff>283928</xdr:colOff>
      <xdr:row>36</xdr:row>
      <xdr:rowOff>19050</xdr:rowOff>
    </xdr:to>
    <xdr:pic>
      <xdr:nvPicPr>
        <xdr:cNvPr id="5" name="Picture 1" descr="Картинки по запросу картинки впр русский язык">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srcRect/>
        <a:stretch>
          <a:fillRect/>
        </a:stretch>
      </xdr:blipFill>
      <xdr:spPr bwMode="auto">
        <a:xfrm>
          <a:off x="4343400" y="6019800"/>
          <a:ext cx="1655528" cy="14478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19050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85725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123825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594360</xdr:colOff>
      <xdr:row>2</xdr:row>
      <xdr:rowOff>249556</xdr:rowOff>
    </xdr:from>
    <xdr:to>
      <xdr:col>13</xdr:col>
      <xdr:colOff>312420</xdr:colOff>
      <xdr:row>13</xdr:row>
      <xdr:rowOff>19051</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38100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85725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85725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1546860</xdr:colOff>
      <xdr:row>2</xdr:row>
      <xdr:rowOff>175260</xdr:rowOff>
    </xdr:to>
    <xdr:pic>
      <xdr:nvPicPr>
        <xdr:cNvPr id="1026" name="Picture 1" descr="Картинки по запросу картинка впр по русскому языку">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t="16118" r="11629" b="49670"/>
        <a:stretch>
          <a:fillRect/>
        </a:stretch>
      </xdr:blipFill>
      <xdr:spPr bwMode="auto">
        <a:xfrm>
          <a:off x="0" y="7620"/>
          <a:ext cx="1821180" cy="990600"/>
        </a:xfrm>
        <a:prstGeom prst="rect">
          <a:avLst/>
        </a:prstGeom>
        <a:noFill/>
        <a:ln w="9525">
          <a:noFill/>
          <a:miter lim="800000"/>
          <a:headEnd/>
          <a:tailEnd/>
        </a:ln>
      </xdr:spPr>
    </xdr:pic>
    <xdr:clientData/>
  </xdr:twoCellAnchor>
  <xdr:twoCellAnchor>
    <xdr:from>
      <xdr:col>0</xdr:col>
      <xdr:colOff>123824</xdr:colOff>
      <xdr:row>76</xdr:row>
      <xdr:rowOff>142879</xdr:rowOff>
    </xdr:from>
    <xdr:to>
      <xdr:col>8</xdr:col>
      <xdr:colOff>238125</xdr:colOff>
      <xdr:row>94</xdr:row>
      <xdr:rowOff>142875</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352424</xdr:colOff>
      <xdr:row>76</xdr:row>
      <xdr:rowOff>133349</xdr:rowOff>
    </xdr:from>
    <xdr:to>
      <xdr:col>26</xdr:col>
      <xdr:colOff>542925</xdr:colOff>
      <xdr:row>94</xdr:row>
      <xdr:rowOff>85724</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133350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104775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66675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104775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1607820</xdr:colOff>
      <xdr:row>3</xdr:row>
      <xdr:rowOff>213360</xdr:rowOff>
    </xdr:to>
    <xdr:pic>
      <xdr:nvPicPr>
        <xdr:cNvPr id="4097" name="Picture 1" descr="Картинки по запросу картинка впр по русскому языку">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t="16118" r="11629" b="49670"/>
        <a:stretch>
          <a:fillRect/>
        </a:stretch>
      </xdr:blipFill>
      <xdr:spPr bwMode="auto">
        <a:xfrm>
          <a:off x="0" y="0"/>
          <a:ext cx="1813560" cy="97536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588645</xdr:colOff>
      <xdr:row>1</xdr:row>
      <xdr:rowOff>803910</xdr:rowOff>
    </xdr:to>
    <xdr:pic>
      <xdr:nvPicPr>
        <xdr:cNvPr id="3" name="Picture 1" descr="Картинки по запросу картинка впр по русскому языку">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t="16118" r="11629" b="49670"/>
        <a:stretch>
          <a:fillRect/>
        </a:stretch>
      </xdr:blipFill>
      <xdr:spPr bwMode="auto">
        <a:xfrm>
          <a:off x="0" y="0"/>
          <a:ext cx="1807845" cy="994410"/>
        </a:xfrm>
        <a:prstGeom prst="rect">
          <a:avLst/>
        </a:prstGeom>
        <a:noFill/>
        <a:ln w="9525">
          <a:noFill/>
          <a:miter lim="800000"/>
          <a:headEnd/>
          <a:tailEnd/>
        </a:ln>
      </xdr:spPr>
    </xdr:pic>
    <xdr:clientData/>
  </xdr:twoCellAnchor>
  <xdr:twoCellAnchor>
    <xdr:from>
      <xdr:col>3</xdr:col>
      <xdr:colOff>295275</xdr:colOff>
      <xdr:row>13</xdr:row>
      <xdr:rowOff>9525</xdr:rowOff>
    </xdr:from>
    <xdr:to>
      <xdr:col>7</xdr:col>
      <xdr:colOff>104775</xdr:colOff>
      <xdr:row>19</xdr:row>
      <xdr:rowOff>47625</xdr:rowOff>
    </xdr:to>
    <xdr:cxnSp macro="">
      <xdr:nvCxnSpPr>
        <xdr:cNvPr id="4" name="Прямая со стрелкой 3"/>
        <xdr:cNvCxnSpPr/>
      </xdr:nvCxnSpPr>
      <xdr:spPr>
        <a:xfrm flipH="1">
          <a:off x="1514475" y="3286125"/>
          <a:ext cx="2247900" cy="1181100"/>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304800</xdr:colOff>
      <xdr:row>25</xdr:row>
      <xdr:rowOff>9525</xdr:rowOff>
    </xdr:from>
    <xdr:to>
      <xdr:col>9</xdr:col>
      <xdr:colOff>95250</xdr:colOff>
      <xdr:row>28</xdr:row>
      <xdr:rowOff>171450</xdr:rowOff>
    </xdr:to>
    <xdr:cxnSp macro="">
      <xdr:nvCxnSpPr>
        <xdr:cNvPr id="6" name="Прямая со стрелкой 5"/>
        <xdr:cNvCxnSpPr/>
      </xdr:nvCxnSpPr>
      <xdr:spPr>
        <a:xfrm flipH="1" flipV="1">
          <a:off x="2133600" y="5600700"/>
          <a:ext cx="2838450" cy="733425"/>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594360</xdr:colOff>
      <xdr:row>2</xdr:row>
      <xdr:rowOff>249556</xdr:rowOff>
    </xdr:from>
    <xdr:to>
      <xdr:col>13</xdr:col>
      <xdr:colOff>312420</xdr:colOff>
      <xdr:row>13</xdr:row>
      <xdr:rowOff>1</xdr:rowOff>
    </xdr:to>
    <xdr:graphicFrame macro="">
      <xdr:nvGraphicFramePr>
        <xdr:cNvPr id="5121"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8"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0" y="0"/>
          <a:ext cx="1807845" cy="99441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19050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28575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66675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594360</xdr:colOff>
      <xdr:row>2</xdr:row>
      <xdr:rowOff>249555</xdr:rowOff>
    </xdr:from>
    <xdr:to>
      <xdr:col>13</xdr:col>
      <xdr:colOff>312420</xdr:colOff>
      <xdr:row>13</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1807845</xdr:colOff>
      <xdr:row>2</xdr:row>
      <xdr:rowOff>127635</xdr:rowOff>
    </xdr:to>
    <xdr:pic>
      <xdr:nvPicPr>
        <xdr:cNvPr id="3" name="Picture 1" descr="Картинки по запросу картинка впр по русскому языку">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t="16118" r="11629" b="49670"/>
        <a:stretch>
          <a:fillRect/>
        </a:stretch>
      </xdr:blipFill>
      <xdr:spPr bwMode="auto">
        <a:xfrm>
          <a:off x="352425" y="0"/>
          <a:ext cx="1807845" cy="9944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3" Type="http://schemas.openxmlformats.org/officeDocument/2006/relationships/hyperlink" Target="https://img-fotki.yandex.ru/get/5107/2449448.36/0_118b9d_1e5374b9_orig" TargetMode="External"/><Relationship Id="rId2" Type="http://schemas.openxmlformats.org/officeDocument/2006/relationships/hyperlink" Target="https://ozon-st.cdn.ngenix.net/multimedia/1014397153.jpg" TargetMode="External"/><Relationship Id="rId1" Type="http://schemas.openxmlformats.org/officeDocument/2006/relationships/hyperlink" Target="http://static2.read.ru/covers_rr/b/61/08/4550861.jpg-&#1074;&#1087;&#1088;" TargetMode="External"/><Relationship Id="rId6" Type="http://schemas.openxmlformats.org/officeDocument/2006/relationships/drawing" Target="../drawings/drawing37.xml"/><Relationship Id="rId5" Type="http://schemas.openxmlformats.org/officeDocument/2006/relationships/printerSettings" Target="../printerSettings/printerSettings13.bin"/><Relationship Id="rId4" Type="http://schemas.openxmlformats.org/officeDocument/2006/relationships/hyperlink" Target="http://grammatika.su/uploads/images/news/vseros.jpg?147462101456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39"/>
  <sheetViews>
    <sheetView workbookViewId="0">
      <selection sqref="A1:B2"/>
    </sheetView>
  </sheetViews>
  <sheetFormatPr defaultRowHeight="15" x14ac:dyDescent="0.25"/>
  <cols>
    <col min="1" max="1" width="4.140625" customWidth="1"/>
    <col min="2" max="2" width="26.7109375" customWidth="1"/>
    <col min="14" max="14" width="4.7109375" customWidth="1"/>
    <col min="15" max="15" width="28.5703125" customWidth="1"/>
  </cols>
  <sheetData>
    <row r="1" spans="1:15" ht="15" customHeight="1" x14ac:dyDescent="0.25">
      <c r="A1" s="167" t="s">
        <v>9</v>
      </c>
      <c r="B1" s="167"/>
      <c r="C1" s="132"/>
      <c r="D1" s="132"/>
      <c r="E1" s="132"/>
      <c r="F1" s="132"/>
      <c r="G1" s="132"/>
      <c r="H1" s="132"/>
      <c r="I1" s="132"/>
      <c r="J1" s="132"/>
      <c r="K1" s="132"/>
      <c r="L1" s="132"/>
      <c r="M1" s="132"/>
      <c r="N1" s="169" t="s">
        <v>11</v>
      </c>
      <c r="O1" s="169"/>
    </row>
    <row r="2" spans="1:15" ht="27" customHeight="1" x14ac:dyDescent="0.3">
      <c r="A2" s="167"/>
      <c r="B2" s="167"/>
      <c r="C2" s="170"/>
      <c r="D2" s="170"/>
      <c r="E2" s="170"/>
      <c r="F2" s="170"/>
      <c r="G2" s="170"/>
      <c r="H2" s="170"/>
      <c r="I2" s="170"/>
      <c r="J2" s="170"/>
      <c r="K2" s="170"/>
      <c r="L2" s="170"/>
      <c r="M2" s="170"/>
      <c r="N2" s="169"/>
      <c r="O2" s="169"/>
    </row>
    <row r="3" spans="1:15" ht="28.5" customHeight="1" x14ac:dyDescent="0.25">
      <c r="A3" s="168" t="s">
        <v>10</v>
      </c>
      <c r="B3" s="168"/>
      <c r="C3" s="21"/>
      <c r="D3" s="173"/>
      <c r="E3" s="174"/>
      <c r="F3" s="174"/>
      <c r="G3" s="174"/>
      <c r="H3" s="174"/>
      <c r="I3" s="174"/>
      <c r="J3" s="174"/>
      <c r="K3" s="174"/>
      <c r="L3" s="174"/>
      <c r="M3" s="21"/>
      <c r="N3" s="171" t="s">
        <v>16</v>
      </c>
      <c r="O3" s="172"/>
    </row>
    <row r="4" spans="1:15" x14ac:dyDescent="0.25">
      <c r="A4" s="127" t="s">
        <v>0</v>
      </c>
      <c r="B4" s="161" t="s">
        <v>1</v>
      </c>
      <c r="C4" s="21"/>
      <c r="D4" s="21"/>
      <c r="E4" s="21"/>
      <c r="F4" s="21"/>
      <c r="G4" s="21"/>
      <c r="H4" s="21"/>
      <c r="I4" s="21"/>
      <c r="J4" s="21"/>
      <c r="K4" s="21"/>
      <c r="L4" s="21"/>
      <c r="M4" s="21"/>
      <c r="N4" s="161" t="s">
        <v>0</v>
      </c>
      <c r="O4" s="164" t="s">
        <v>1</v>
      </c>
    </row>
    <row r="5" spans="1:15" ht="15.75" x14ac:dyDescent="0.25">
      <c r="A5" s="128"/>
      <c r="B5" s="162"/>
      <c r="C5" s="21"/>
      <c r="D5" s="154"/>
      <c r="E5" s="155"/>
      <c r="F5" s="155"/>
      <c r="G5" s="155"/>
      <c r="H5" s="155"/>
      <c r="I5" s="155"/>
      <c r="J5" s="155"/>
      <c r="K5" s="155"/>
      <c r="L5" s="155"/>
      <c r="M5" s="21"/>
      <c r="N5" s="162"/>
      <c r="O5" s="165"/>
    </row>
    <row r="6" spans="1:15" ht="6.75" hidden="1" customHeight="1" x14ac:dyDescent="0.25">
      <c r="A6" s="129"/>
      <c r="B6" s="163"/>
      <c r="C6" s="21"/>
      <c r="D6" s="21"/>
      <c r="E6" s="21"/>
      <c r="F6" s="21"/>
      <c r="G6" s="21"/>
      <c r="H6" s="21"/>
      <c r="I6" s="21"/>
      <c r="J6" s="21"/>
      <c r="K6" s="21"/>
      <c r="L6" s="21"/>
      <c r="M6" s="21"/>
      <c r="N6" s="163"/>
      <c r="O6" s="166"/>
    </row>
    <row r="7" spans="1:15" ht="15.75" x14ac:dyDescent="0.25">
      <c r="A7" s="130">
        <v>1</v>
      </c>
      <c r="B7" s="138"/>
      <c r="C7" s="21"/>
      <c r="E7" s="21"/>
      <c r="F7" s="21"/>
      <c r="G7" s="21"/>
      <c r="H7" s="21"/>
      <c r="I7" s="21"/>
      <c r="J7" s="21"/>
      <c r="K7" s="21"/>
      <c r="L7" s="21"/>
      <c r="M7" s="21"/>
      <c r="N7" s="131">
        <v>1</v>
      </c>
      <c r="O7" s="134">
        <f t="shared" ref="O7:O33" si="0">B7</f>
        <v>0</v>
      </c>
    </row>
    <row r="8" spans="1:15" ht="18" x14ac:dyDescent="0.25">
      <c r="A8" s="130">
        <v>2</v>
      </c>
      <c r="B8" s="138"/>
      <c r="C8" s="21"/>
      <c r="D8" s="21"/>
      <c r="E8" s="21"/>
      <c r="F8" s="153"/>
      <c r="G8" s="153"/>
      <c r="H8" s="153"/>
      <c r="I8" s="153"/>
      <c r="J8" s="153"/>
      <c r="K8" s="21"/>
      <c r="L8" s="21"/>
      <c r="M8" s="21"/>
      <c r="N8" s="131">
        <v>2</v>
      </c>
      <c r="O8" s="134">
        <f t="shared" si="0"/>
        <v>0</v>
      </c>
    </row>
    <row r="9" spans="1:15" ht="15.75" x14ac:dyDescent="0.25">
      <c r="A9" s="130">
        <v>3</v>
      </c>
      <c r="B9" s="138"/>
      <c r="C9" s="21"/>
      <c r="D9" s="21"/>
      <c r="E9" s="21"/>
      <c r="F9" s="21"/>
      <c r="G9" s="21"/>
      <c r="H9" s="21"/>
      <c r="I9" s="21"/>
      <c r="J9" s="21"/>
      <c r="K9" s="21"/>
      <c r="L9" s="21"/>
      <c r="M9" s="21"/>
      <c r="N9" s="131">
        <v>3</v>
      </c>
      <c r="O9" s="134">
        <f t="shared" si="0"/>
        <v>0</v>
      </c>
    </row>
    <row r="10" spans="1:15" ht="15.75" x14ac:dyDescent="0.25">
      <c r="A10" s="130">
        <v>4</v>
      </c>
      <c r="B10" s="138"/>
      <c r="C10" s="21"/>
      <c r="D10" s="21"/>
      <c r="E10" s="21"/>
      <c r="F10" s="21"/>
      <c r="G10" s="21"/>
      <c r="H10" s="21"/>
      <c r="I10" s="21"/>
      <c r="J10" s="21"/>
      <c r="K10" s="21"/>
      <c r="L10" s="21"/>
      <c r="M10" s="21"/>
      <c r="N10" s="131">
        <v>4</v>
      </c>
      <c r="O10" s="134">
        <f t="shared" si="0"/>
        <v>0</v>
      </c>
    </row>
    <row r="11" spans="1:15" ht="15.75" x14ac:dyDescent="0.25">
      <c r="A11" s="130">
        <v>5</v>
      </c>
      <c r="B11" s="138"/>
      <c r="C11" s="21"/>
      <c r="D11" s="21"/>
      <c r="E11" s="21"/>
      <c r="F11" s="21"/>
      <c r="G11" s="21"/>
      <c r="H11" s="21"/>
      <c r="I11" s="21"/>
      <c r="J11" s="21"/>
      <c r="K11" s="21"/>
      <c r="L11" s="21"/>
      <c r="M11" s="21"/>
      <c r="N11" s="131">
        <v>5</v>
      </c>
      <c r="O11" s="134">
        <f t="shared" si="0"/>
        <v>0</v>
      </c>
    </row>
    <row r="12" spans="1:15" ht="21" x14ac:dyDescent="0.35">
      <c r="A12" s="130">
        <v>6</v>
      </c>
      <c r="B12" s="138"/>
      <c r="C12" s="21"/>
      <c r="D12" s="156" t="s">
        <v>154</v>
      </c>
      <c r="E12" s="157"/>
      <c r="F12" s="157"/>
      <c r="G12" s="157"/>
      <c r="H12" s="157"/>
      <c r="I12" s="157"/>
      <c r="J12" s="157"/>
      <c r="K12" s="157"/>
      <c r="L12" s="157"/>
      <c r="M12" s="21"/>
      <c r="N12" s="131">
        <v>6</v>
      </c>
      <c r="O12" s="134">
        <f t="shared" si="0"/>
        <v>0</v>
      </c>
    </row>
    <row r="13" spans="1:15" ht="15.75" x14ac:dyDescent="0.25">
      <c r="A13" s="130">
        <v>7</v>
      </c>
      <c r="B13" s="139"/>
      <c r="C13" s="21"/>
      <c r="D13" s="158" t="s">
        <v>155</v>
      </c>
      <c r="E13" s="159"/>
      <c r="F13" s="159"/>
      <c r="G13" s="159"/>
      <c r="H13" s="159"/>
      <c r="I13" s="159"/>
      <c r="J13" s="159"/>
      <c r="K13" s="159"/>
      <c r="L13" s="159"/>
      <c r="M13" s="21"/>
      <c r="N13" s="131">
        <v>7</v>
      </c>
      <c r="O13" s="134">
        <f t="shared" si="0"/>
        <v>0</v>
      </c>
    </row>
    <row r="14" spans="1:15" ht="15.75" x14ac:dyDescent="0.25">
      <c r="A14" s="130">
        <v>8</v>
      </c>
      <c r="B14" s="138"/>
      <c r="C14" s="21"/>
      <c r="D14" s="21"/>
      <c r="E14" s="21"/>
      <c r="F14" s="21"/>
      <c r="G14" s="21"/>
      <c r="H14" s="21"/>
      <c r="I14" s="21"/>
      <c r="J14" s="21"/>
      <c r="K14" s="21"/>
      <c r="L14" s="21"/>
      <c r="M14" s="21"/>
      <c r="N14" s="131">
        <v>8</v>
      </c>
      <c r="O14" s="134">
        <f t="shared" si="0"/>
        <v>0</v>
      </c>
    </row>
    <row r="15" spans="1:15" ht="15.75" x14ac:dyDescent="0.25">
      <c r="A15" s="130">
        <v>9</v>
      </c>
      <c r="B15" s="138"/>
      <c r="C15" s="21"/>
      <c r="D15" s="21"/>
      <c r="E15" s="21"/>
      <c r="F15" s="21"/>
      <c r="G15" s="21"/>
      <c r="H15" s="21"/>
      <c r="I15" s="21"/>
      <c r="J15" s="21"/>
      <c r="K15" s="21"/>
      <c r="L15" s="21"/>
      <c r="M15" s="21"/>
      <c r="N15" s="131">
        <v>9</v>
      </c>
      <c r="O15" s="134">
        <f t="shared" si="0"/>
        <v>0</v>
      </c>
    </row>
    <row r="16" spans="1:15" ht="15.75" x14ac:dyDescent="0.25">
      <c r="A16" s="130">
        <v>10</v>
      </c>
      <c r="B16" s="138"/>
      <c r="C16" s="21"/>
      <c r="D16" s="21"/>
      <c r="E16" s="21"/>
      <c r="F16" s="21"/>
      <c r="G16" s="21"/>
      <c r="H16" s="21"/>
      <c r="I16" s="21"/>
      <c r="J16" s="21"/>
      <c r="K16" s="21"/>
      <c r="L16" s="21"/>
      <c r="M16" s="21"/>
      <c r="N16" s="131">
        <v>10</v>
      </c>
      <c r="O16" s="134">
        <f t="shared" si="0"/>
        <v>0</v>
      </c>
    </row>
    <row r="17" spans="1:15" ht="15.75" x14ac:dyDescent="0.25">
      <c r="A17" s="130">
        <v>11</v>
      </c>
      <c r="B17" s="138"/>
      <c r="C17" s="21"/>
      <c r="D17" s="21"/>
      <c r="E17" s="21"/>
      <c r="F17" s="21"/>
      <c r="G17" s="21"/>
      <c r="H17" s="21"/>
      <c r="I17" s="21"/>
      <c r="J17" s="21"/>
      <c r="K17" s="21"/>
      <c r="L17" s="21"/>
      <c r="M17" s="21"/>
      <c r="N17" s="131">
        <v>11</v>
      </c>
      <c r="O17" s="134">
        <f t="shared" si="0"/>
        <v>0</v>
      </c>
    </row>
    <row r="18" spans="1:15" ht="18" x14ac:dyDescent="0.25">
      <c r="A18" s="130">
        <v>12</v>
      </c>
      <c r="B18" s="138"/>
      <c r="C18" s="21"/>
      <c r="D18" s="153" t="s">
        <v>98</v>
      </c>
      <c r="E18" s="153"/>
      <c r="F18" s="153"/>
      <c r="G18" s="153"/>
      <c r="H18" s="21"/>
      <c r="I18" s="153" t="s">
        <v>12</v>
      </c>
      <c r="J18" s="153"/>
      <c r="K18" s="153"/>
      <c r="L18" s="153"/>
      <c r="M18" s="21"/>
      <c r="N18" s="131">
        <v>12</v>
      </c>
      <c r="O18" s="134">
        <f t="shared" si="0"/>
        <v>0</v>
      </c>
    </row>
    <row r="19" spans="1:15" ht="15.75" x14ac:dyDescent="0.25">
      <c r="A19" s="130">
        <v>13</v>
      </c>
      <c r="B19" s="138"/>
      <c r="C19" s="21"/>
      <c r="D19" s="21"/>
      <c r="E19" s="21"/>
      <c r="F19" s="21"/>
      <c r="G19" s="21"/>
      <c r="H19" s="21"/>
      <c r="I19" s="21"/>
      <c r="J19" s="21"/>
      <c r="K19" s="21"/>
      <c r="L19" s="21"/>
      <c r="M19" s="21"/>
      <c r="N19" s="131">
        <v>13</v>
      </c>
      <c r="O19" s="134">
        <f t="shared" si="0"/>
        <v>0</v>
      </c>
    </row>
    <row r="20" spans="1:15" ht="15.75" x14ac:dyDescent="0.25">
      <c r="A20" s="130">
        <v>14</v>
      </c>
      <c r="B20" s="138"/>
      <c r="C20" s="21"/>
      <c r="D20" s="21"/>
      <c r="E20" s="21"/>
      <c r="F20" s="21"/>
      <c r="G20" s="21"/>
      <c r="H20" s="21"/>
      <c r="I20" s="21"/>
      <c r="J20" s="21"/>
      <c r="K20" s="21"/>
      <c r="L20" s="21"/>
      <c r="M20" s="21"/>
      <c r="N20" s="131">
        <v>14</v>
      </c>
      <c r="O20" s="134">
        <f t="shared" si="0"/>
        <v>0</v>
      </c>
    </row>
    <row r="21" spans="1:15" ht="15.75" x14ac:dyDescent="0.25">
      <c r="A21" s="130">
        <v>15</v>
      </c>
      <c r="B21" s="138"/>
      <c r="C21" s="21"/>
      <c r="D21" s="21"/>
      <c r="E21" s="21"/>
      <c r="F21" s="21"/>
      <c r="G21" s="21"/>
      <c r="H21" s="21"/>
      <c r="I21" s="21"/>
      <c r="J21" s="21"/>
      <c r="K21" s="21"/>
      <c r="L21" s="21"/>
      <c r="M21" s="21"/>
      <c r="N21" s="131">
        <v>15</v>
      </c>
      <c r="O21" s="134">
        <f t="shared" si="0"/>
        <v>0</v>
      </c>
    </row>
    <row r="22" spans="1:15" ht="15.75" x14ac:dyDescent="0.25">
      <c r="A22" s="130">
        <v>16</v>
      </c>
      <c r="B22" s="138"/>
      <c r="C22" s="21"/>
      <c r="D22" s="21"/>
      <c r="E22" s="21"/>
      <c r="F22" s="21"/>
      <c r="G22" s="21"/>
      <c r="H22" s="21"/>
      <c r="I22" s="21"/>
      <c r="J22" s="21"/>
      <c r="K22" s="21"/>
      <c r="L22" s="21"/>
      <c r="M22" s="21"/>
      <c r="N22" s="131">
        <v>16</v>
      </c>
      <c r="O22" s="134">
        <f t="shared" si="0"/>
        <v>0</v>
      </c>
    </row>
    <row r="23" spans="1:15" ht="15.75" x14ac:dyDescent="0.25">
      <c r="A23" s="130">
        <v>17</v>
      </c>
      <c r="B23" s="138"/>
      <c r="C23" s="21"/>
      <c r="D23" s="21"/>
      <c r="E23" s="21"/>
      <c r="F23" s="21"/>
      <c r="G23" s="21"/>
      <c r="H23" s="21"/>
      <c r="I23" s="21"/>
      <c r="J23" s="21"/>
      <c r="K23" s="21"/>
      <c r="L23" s="21"/>
      <c r="M23" s="21"/>
      <c r="N23" s="131">
        <v>17</v>
      </c>
      <c r="O23" s="134">
        <f t="shared" si="0"/>
        <v>0</v>
      </c>
    </row>
    <row r="24" spans="1:15" ht="15.75" x14ac:dyDescent="0.25">
      <c r="A24" s="130">
        <v>18</v>
      </c>
      <c r="B24" s="138"/>
      <c r="C24" s="21"/>
      <c r="D24" s="21"/>
      <c r="E24" s="21"/>
      <c r="F24" s="21"/>
      <c r="G24" s="21"/>
      <c r="H24" s="21"/>
      <c r="I24" s="21"/>
      <c r="J24" s="21"/>
      <c r="K24" s="21"/>
      <c r="L24" s="21"/>
      <c r="M24" s="21"/>
      <c r="N24" s="131">
        <v>18</v>
      </c>
      <c r="O24" s="134">
        <f t="shared" si="0"/>
        <v>0</v>
      </c>
    </row>
    <row r="25" spans="1:15" ht="15.75" x14ac:dyDescent="0.25">
      <c r="A25" s="130">
        <v>19</v>
      </c>
      <c r="B25" s="138"/>
      <c r="C25" s="21"/>
      <c r="D25" s="21"/>
      <c r="E25" s="21"/>
      <c r="F25" s="21"/>
      <c r="G25" s="21"/>
      <c r="H25" s="21"/>
      <c r="I25" s="21"/>
      <c r="J25" s="21"/>
      <c r="K25" s="21"/>
      <c r="L25" s="21"/>
      <c r="M25" s="21"/>
      <c r="N25" s="131">
        <v>19</v>
      </c>
      <c r="O25" s="134">
        <f t="shared" si="0"/>
        <v>0</v>
      </c>
    </row>
    <row r="26" spans="1:15" ht="15.75" x14ac:dyDescent="0.25">
      <c r="A26" s="130">
        <v>20</v>
      </c>
      <c r="B26" s="138"/>
      <c r="C26" s="21"/>
      <c r="D26" s="21"/>
      <c r="E26" s="21"/>
      <c r="F26" s="21"/>
      <c r="G26" s="21"/>
      <c r="H26" s="21"/>
      <c r="I26" s="21"/>
      <c r="J26" s="21"/>
      <c r="K26" s="21"/>
      <c r="L26" s="21"/>
      <c r="M26" s="21"/>
      <c r="N26" s="131">
        <v>20</v>
      </c>
      <c r="O26" s="134">
        <f t="shared" si="0"/>
        <v>0</v>
      </c>
    </row>
    <row r="27" spans="1:15" ht="15.75" x14ac:dyDescent="0.25">
      <c r="A27" s="130">
        <v>21</v>
      </c>
      <c r="B27" s="138"/>
      <c r="C27" s="21"/>
      <c r="D27" s="21"/>
      <c r="E27" s="21"/>
      <c r="F27" s="21"/>
      <c r="G27" s="21"/>
      <c r="H27" s="21"/>
      <c r="I27" s="21"/>
      <c r="J27" s="21"/>
      <c r="K27" s="21"/>
      <c r="L27" s="21"/>
      <c r="M27" s="21"/>
      <c r="N27" s="131">
        <v>21</v>
      </c>
      <c r="O27" s="134">
        <f t="shared" si="0"/>
        <v>0</v>
      </c>
    </row>
    <row r="28" spans="1:15" ht="15.75" x14ac:dyDescent="0.25">
      <c r="A28" s="130">
        <v>22</v>
      </c>
      <c r="B28" s="138"/>
      <c r="C28" s="21"/>
      <c r="D28" s="21"/>
      <c r="E28" s="160" t="s">
        <v>159</v>
      </c>
      <c r="F28" s="160"/>
      <c r="G28" s="160"/>
      <c r="H28" s="160"/>
      <c r="I28" s="160"/>
      <c r="J28" s="160"/>
      <c r="K28" s="21"/>
      <c r="L28" s="21"/>
      <c r="M28" s="21"/>
      <c r="N28" s="131">
        <v>22</v>
      </c>
      <c r="O28" s="134">
        <f t="shared" si="0"/>
        <v>0</v>
      </c>
    </row>
    <row r="29" spans="1:15" ht="18.75" x14ac:dyDescent="0.3">
      <c r="A29" s="130">
        <v>23</v>
      </c>
      <c r="B29" s="138"/>
      <c r="C29" s="21"/>
      <c r="D29" s="21"/>
      <c r="E29" s="151"/>
      <c r="F29" s="152"/>
      <c r="G29" s="152"/>
      <c r="H29" s="152"/>
      <c r="I29" s="152"/>
      <c r="J29" s="152"/>
      <c r="K29" s="152"/>
      <c r="L29" s="21"/>
      <c r="M29" s="21"/>
      <c r="N29" s="131">
        <v>23</v>
      </c>
      <c r="O29" s="134">
        <f t="shared" si="0"/>
        <v>0</v>
      </c>
    </row>
    <row r="30" spans="1:15" ht="15.75" x14ac:dyDescent="0.25">
      <c r="A30" s="131">
        <v>24</v>
      </c>
      <c r="B30" s="138"/>
      <c r="C30" s="21"/>
      <c r="D30" s="21"/>
      <c r="E30" s="21"/>
      <c r="F30" s="21"/>
      <c r="G30" s="21"/>
      <c r="H30" s="21"/>
      <c r="I30" s="21"/>
      <c r="J30" s="21"/>
      <c r="K30" s="21"/>
      <c r="L30" s="21"/>
      <c r="M30" s="21"/>
      <c r="N30" s="131">
        <v>24</v>
      </c>
      <c r="O30" s="134">
        <f t="shared" si="0"/>
        <v>0</v>
      </c>
    </row>
    <row r="31" spans="1:15" ht="15.75" x14ac:dyDescent="0.25">
      <c r="A31" s="131">
        <v>25</v>
      </c>
      <c r="B31" s="133"/>
      <c r="C31" s="21"/>
      <c r="D31" s="21"/>
      <c r="E31" s="21"/>
      <c r="F31" s="21"/>
      <c r="G31" s="21"/>
      <c r="H31" s="21"/>
      <c r="I31" s="21"/>
      <c r="J31" s="21"/>
      <c r="K31" s="21"/>
      <c r="L31" s="21"/>
      <c r="M31" s="21"/>
      <c r="N31" s="131">
        <v>25</v>
      </c>
      <c r="O31" s="134">
        <f t="shared" si="0"/>
        <v>0</v>
      </c>
    </row>
    <row r="32" spans="1:15" ht="15.75" x14ac:dyDescent="0.25">
      <c r="A32" s="131">
        <v>26</v>
      </c>
      <c r="B32" s="133"/>
      <c r="C32" s="21"/>
      <c r="D32" s="21"/>
      <c r="E32" s="21"/>
      <c r="F32" s="21"/>
      <c r="G32" s="21"/>
      <c r="H32" s="21"/>
      <c r="I32" s="21"/>
      <c r="J32" s="21"/>
      <c r="K32" s="21"/>
      <c r="L32" s="21"/>
      <c r="M32" s="21"/>
      <c r="N32" s="131">
        <v>26</v>
      </c>
      <c r="O32" s="134">
        <f t="shared" si="0"/>
        <v>0</v>
      </c>
    </row>
    <row r="33" spans="1:15" ht="15.75" x14ac:dyDescent="0.25">
      <c r="A33" s="131">
        <v>27</v>
      </c>
      <c r="B33" s="133"/>
      <c r="C33" s="21"/>
      <c r="D33" s="21"/>
      <c r="E33" s="21"/>
      <c r="F33" s="21"/>
      <c r="G33" s="21"/>
      <c r="H33" s="21"/>
      <c r="I33" s="21"/>
      <c r="J33" s="21"/>
      <c r="K33" s="21"/>
      <c r="L33" s="21"/>
      <c r="M33" s="21"/>
      <c r="N33" s="131">
        <v>27</v>
      </c>
      <c r="O33" s="134">
        <f t="shared" si="0"/>
        <v>0</v>
      </c>
    </row>
    <row r="34" spans="1:15" ht="15.75" x14ac:dyDescent="0.25">
      <c r="A34" s="131">
        <v>28</v>
      </c>
      <c r="B34" s="133"/>
      <c r="C34" s="21"/>
      <c r="D34" s="21"/>
      <c r="E34" s="21"/>
      <c r="F34" s="21"/>
      <c r="G34" s="21"/>
      <c r="H34" s="21"/>
      <c r="I34" s="21"/>
      <c r="J34" s="21"/>
      <c r="K34" s="21"/>
      <c r="L34" s="21"/>
      <c r="M34" s="21"/>
      <c r="N34" s="131">
        <v>28</v>
      </c>
      <c r="O34" s="134">
        <f t="shared" ref="O34:O39" si="1">B34</f>
        <v>0</v>
      </c>
    </row>
    <row r="35" spans="1:15" ht="15.75" x14ac:dyDescent="0.25">
      <c r="A35" s="131">
        <v>29</v>
      </c>
      <c r="B35" s="133"/>
      <c r="C35" s="21"/>
      <c r="D35" s="21"/>
      <c r="E35" s="21"/>
      <c r="F35" s="21"/>
      <c r="G35" s="21"/>
      <c r="H35" s="21"/>
      <c r="I35" s="21"/>
      <c r="J35" s="21"/>
      <c r="K35" s="21"/>
      <c r="L35" s="21"/>
      <c r="M35" s="21"/>
      <c r="N35" s="131">
        <v>29</v>
      </c>
      <c r="O35" s="134">
        <f t="shared" si="1"/>
        <v>0</v>
      </c>
    </row>
    <row r="36" spans="1:15" ht="15.75" x14ac:dyDescent="0.25">
      <c r="A36" s="131">
        <v>30</v>
      </c>
      <c r="B36" s="133"/>
      <c r="C36" s="21"/>
      <c r="D36" s="21"/>
      <c r="E36" s="21"/>
      <c r="F36" s="21"/>
      <c r="G36" s="21"/>
      <c r="H36" s="21"/>
      <c r="I36" s="21"/>
      <c r="J36" s="21"/>
      <c r="K36" s="21"/>
      <c r="L36" s="21"/>
      <c r="M36" s="21"/>
      <c r="N36" s="131">
        <v>30</v>
      </c>
      <c r="O36" s="134">
        <f t="shared" si="1"/>
        <v>0</v>
      </c>
    </row>
    <row r="37" spans="1:15" ht="15.75" x14ac:dyDescent="0.25">
      <c r="A37" s="131">
        <v>31</v>
      </c>
      <c r="B37" s="133"/>
      <c r="C37" s="21"/>
      <c r="D37" s="21"/>
      <c r="E37" s="21"/>
      <c r="F37" s="21"/>
      <c r="G37" s="21"/>
      <c r="H37" s="21"/>
      <c r="I37" s="21"/>
      <c r="J37" s="21"/>
      <c r="K37" s="21"/>
      <c r="L37" s="21"/>
      <c r="M37" s="21"/>
      <c r="N37" s="131">
        <v>31</v>
      </c>
      <c r="O37" s="134">
        <f t="shared" si="1"/>
        <v>0</v>
      </c>
    </row>
    <row r="38" spans="1:15" ht="15.75" x14ac:dyDescent="0.25">
      <c r="A38" s="131">
        <v>32</v>
      </c>
      <c r="B38" s="133"/>
      <c r="C38" s="21"/>
      <c r="D38" s="21"/>
      <c r="E38" s="21"/>
      <c r="F38" s="21"/>
      <c r="G38" s="21"/>
      <c r="H38" s="21"/>
      <c r="I38" s="21"/>
      <c r="J38" s="21"/>
      <c r="K38" s="21"/>
      <c r="L38" s="21"/>
      <c r="M38" s="21"/>
      <c r="N38" s="131">
        <v>32</v>
      </c>
      <c r="O38" s="134">
        <f t="shared" si="1"/>
        <v>0</v>
      </c>
    </row>
    <row r="39" spans="1:15" ht="15.75" x14ac:dyDescent="0.25">
      <c r="A39" s="131">
        <v>33</v>
      </c>
      <c r="B39" s="133"/>
      <c r="C39" s="21"/>
      <c r="D39" s="21"/>
      <c r="E39" s="21"/>
      <c r="F39" s="21"/>
      <c r="G39" s="21"/>
      <c r="H39" s="21"/>
      <c r="I39" s="21"/>
      <c r="J39" s="21"/>
      <c r="K39" s="21"/>
      <c r="L39" s="21"/>
      <c r="M39" s="21"/>
      <c r="N39" s="131">
        <v>33</v>
      </c>
      <c r="O39" s="134">
        <f t="shared" si="1"/>
        <v>0</v>
      </c>
    </row>
  </sheetData>
  <sheetProtection password="CF66" sheet="1" objects="1" scenarios="1"/>
  <mergeCells count="17">
    <mergeCell ref="N4:N6"/>
    <mergeCell ref="O4:O6"/>
    <mergeCell ref="A1:B2"/>
    <mergeCell ref="A3:B3"/>
    <mergeCell ref="N1:O2"/>
    <mergeCell ref="C2:M2"/>
    <mergeCell ref="N3:O3"/>
    <mergeCell ref="D3:L3"/>
    <mergeCell ref="B4:B6"/>
    <mergeCell ref="E29:K29"/>
    <mergeCell ref="F8:J8"/>
    <mergeCell ref="D18:G18"/>
    <mergeCell ref="I18:L18"/>
    <mergeCell ref="D5:L5"/>
    <mergeCell ref="D12:L12"/>
    <mergeCell ref="D13:L13"/>
    <mergeCell ref="E28:J28"/>
  </mergeCells>
  <phoneticPr fontId="0" type="noConversion"/>
  <conditionalFormatting sqref="O4:O39">
    <cfRule type="cellIs" dxfId="548" priority="1" operator="equal">
      <formula>0</formula>
    </cfRule>
  </conditionalFormatting>
  <hyperlinks>
    <hyperlink ref="O7" location="'1'!A1" display="'1'!A1"/>
    <hyperlink ref="O8" location="'2'!A1" display="'2'!A1"/>
    <hyperlink ref="O9" location="'3'!A1" display="'3'!A1"/>
    <hyperlink ref="O10" location="'4'!A1" display="'4'!A1"/>
    <hyperlink ref="O11" location="'5'!A1" display="'5'!A1"/>
    <hyperlink ref="O12" location="'6'!A1" display="'6'!A1"/>
    <hyperlink ref="O13" location="'7'!A1" display="'7'!A1"/>
    <hyperlink ref="O14" location="'8'!A1" display="'8'!A1"/>
    <hyperlink ref="O15" location="'9'!A1" display="'9'!A1"/>
    <hyperlink ref="O16" location="'10'!A1" display="'10'!A1"/>
    <hyperlink ref="O17" location="'11'!A1" display="'11'!A1"/>
    <hyperlink ref="O18" location="'12'!A1" display="'12'!A1"/>
    <hyperlink ref="O19" location="'13'!A1" display="'13'!A1"/>
    <hyperlink ref="O20" location="'14'!A1" display="'14'!A1"/>
    <hyperlink ref="O21" location="'15'!A1" display="'15'!A1"/>
    <hyperlink ref="O22" location="'16'!A1" display="'16'!A1"/>
    <hyperlink ref="O23" location="'17'!A1" display="'17'!A1"/>
    <hyperlink ref="O24" location="'18'!A1" display="'18'!A1"/>
    <hyperlink ref="O25" location="'19'!A1" display="'19'!A1"/>
    <hyperlink ref="O26" location="'20'!A1" display="'20'!A1"/>
    <hyperlink ref="O27" location="'21'!A1" display="'21'!A1"/>
    <hyperlink ref="O28" location="'22'!A1" display="'22'!A1"/>
    <hyperlink ref="O29" location="'23'!A1" display="'23'!A1"/>
    <hyperlink ref="O30" location="'24'!A1" display="'24'!A1"/>
    <hyperlink ref="O31" location="'25'!A1" display="'25'!A1"/>
    <hyperlink ref="O32" location="'26'!A1" display="'26'!A1"/>
    <hyperlink ref="O33" location="'27'!A1" display="'27'!A1"/>
    <hyperlink ref="O34" location="'28'!A1" display="'28'!A1"/>
    <hyperlink ref="O35" location="'29'!A1" display="'29'!A1"/>
    <hyperlink ref="O36" location="'30'!A1" display="'30'!A1"/>
    <hyperlink ref="O37" location="'31'!A1" display="'31'!A1"/>
    <hyperlink ref="O38" location="'32'!A1" display="'32'!A1"/>
    <hyperlink ref="O39" location="'33'!A1" display="'33'!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4" workbookViewId="0">
      <selection activeCell="N23" sqref="N23"/>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класса'!$B$11</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язык'!$AI$11</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язык'!$AK$11</f>
        <v>0</v>
      </c>
      <c r="D6" s="91">
        <v>3</v>
      </c>
      <c r="E6" s="92">
        <f t="shared" si="0"/>
        <v>0</v>
      </c>
      <c r="F6" s="78"/>
      <c r="G6" s="71"/>
      <c r="H6" s="85"/>
      <c r="I6" s="85"/>
      <c r="J6" s="85"/>
      <c r="K6" s="1"/>
      <c r="L6" s="1"/>
      <c r="M6" s="1"/>
      <c r="N6" s="78"/>
      <c r="O6" s="78"/>
      <c r="P6" s="67"/>
    </row>
    <row r="7" spans="1:16" ht="15.75" x14ac:dyDescent="0.25">
      <c r="A7" s="78"/>
      <c r="B7" s="3" t="s">
        <v>74</v>
      </c>
      <c r="C7" s="91">
        <f>'русский язык'!$Q$11</f>
        <v>0</v>
      </c>
      <c r="D7" s="91">
        <v>2</v>
      </c>
      <c r="E7" s="92">
        <f t="shared" si="0"/>
        <v>0</v>
      </c>
      <c r="F7" s="78"/>
      <c r="G7" s="86"/>
      <c r="H7" s="87"/>
      <c r="I7" s="87"/>
      <c r="J7" s="69"/>
      <c r="K7" s="1"/>
      <c r="L7" s="1"/>
      <c r="M7" s="1"/>
      <c r="N7" s="78"/>
      <c r="O7" s="78"/>
      <c r="P7" s="67"/>
    </row>
    <row r="8" spans="1:16" ht="15.75" x14ac:dyDescent="0.25">
      <c r="A8" s="78"/>
      <c r="B8" s="3" t="s">
        <v>75</v>
      </c>
      <c r="C8" s="91">
        <f>'русский язык'!$AJ$11</f>
        <v>0</v>
      </c>
      <c r="D8" s="91">
        <v>13</v>
      </c>
      <c r="E8" s="92">
        <f t="shared" si="0"/>
        <v>0</v>
      </c>
      <c r="F8" s="78"/>
      <c r="G8" s="86"/>
      <c r="H8" s="87"/>
      <c r="I8" s="87"/>
      <c r="J8" s="69"/>
      <c r="K8" s="1"/>
      <c r="L8" s="1"/>
      <c r="M8" s="1"/>
      <c r="N8" s="78"/>
      <c r="O8" s="78"/>
      <c r="P8" s="67"/>
    </row>
    <row r="9" spans="1:16" ht="15.75" x14ac:dyDescent="0.25">
      <c r="A9" s="78"/>
      <c r="B9" s="3" t="s">
        <v>76</v>
      </c>
      <c r="C9" s="91">
        <f>'русский язык'!$AL$11</f>
        <v>0</v>
      </c>
      <c r="D9" s="91">
        <v>4</v>
      </c>
      <c r="E9" s="92">
        <f t="shared" si="0"/>
        <v>0</v>
      </c>
      <c r="F9" s="78"/>
      <c r="G9" s="86"/>
      <c r="H9" s="87"/>
      <c r="I9" s="87"/>
      <c r="J9" s="69"/>
      <c r="K9" s="1"/>
      <c r="L9" s="1"/>
      <c r="M9" s="1"/>
      <c r="N9" s="78"/>
      <c r="O9" s="78"/>
      <c r="P9" s="67"/>
    </row>
    <row r="10" spans="1:16" ht="15.75" x14ac:dyDescent="0.25">
      <c r="A10" s="78"/>
      <c r="B10" s="3" t="s">
        <v>80</v>
      </c>
      <c r="C10" s="91">
        <f>'русский язык'!$AN$11</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язык'!$AM$11</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47" t="s">
        <v>68</v>
      </c>
      <c r="I15" s="247"/>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9.25" customHeight="1" x14ac:dyDescent="0.25">
      <c r="A19" s="78"/>
      <c r="B19" s="222" t="s">
        <v>117</v>
      </c>
      <c r="C19" s="222"/>
      <c r="D19" s="222"/>
      <c r="E19" s="222"/>
      <c r="F19" s="222"/>
      <c r="G19" s="222"/>
      <c r="H19" s="111">
        <f>'русский язык'!$D$11</f>
        <v>0</v>
      </c>
      <c r="I19" s="108">
        <v>4</v>
      </c>
      <c r="J19" s="78"/>
      <c r="K19" s="78"/>
      <c r="L19" s="78"/>
      <c r="M19" s="78"/>
      <c r="N19" s="78"/>
      <c r="O19" s="78"/>
      <c r="P19" s="67"/>
    </row>
    <row r="20" spans="1:16" ht="31.5" customHeight="1" x14ac:dyDescent="0.25">
      <c r="A20" s="78"/>
      <c r="B20" s="222" t="s">
        <v>134</v>
      </c>
      <c r="C20" s="222"/>
      <c r="D20" s="222"/>
      <c r="E20" s="222"/>
      <c r="F20" s="222"/>
      <c r="G20" s="222"/>
      <c r="H20" s="111">
        <f>'русский язык'!$E$11</f>
        <v>0</v>
      </c>
      <c r="I20" s="108">
        <v>3</v>
      </c>
      <c r="J20" s="78"/>
      <c r="K20" s="78"/>
      <c r="L20" s="78"/>
      <c r="M20" s="78"/>
      <c r="N20" s="78"/>
      <c r="O20" s="78"/>
      <c r="P20" s="67"/>
    </row>
    <row r="21" spans="1:16" x14ac:dyDescent="0.25">
      <c r="A21" s="78"/>
      <c r="B21" s="259" t="s">
        <v>119</v>
      </c>
      <c r="C21" s="260"/>
      <c r="D21" s="260"/>
      <c r="E21" s="260"/>
      <c r="F21" s="260"/>
      <c r="G21" s="261"/>
      <c r="H21" s="110">
        <f>'русский язык'!$F$11</f>
        <v>0</v>
      </c>
      <c r="I21" s="108">
        <v>3</v>
      </c>
      <c r="J21" s="78"/>
      <c r="K21" s="78"/>
      <c r="L21" s="78"/>
      <c r="M21" s="78"/>
      <c r="N21" s="78"/>
      <c r="O21" s="78"/>
      <c r="P21" s="67"/>
    </row>
    <row r="22" spans="1:16" x14ac:dyDescent="0.25">
      <c r="A22" s="78"/>
      <c r="B22" s="249" t="s">
        <v>120</v>
      </c>
      <c r="C22" s="249"/>
      <c r="D22" s="249"/>
      <c r="E22" s="249"/>
      <c r="F22" s="249"/>
      <c r="G22" s="249"/>
      <c r="H22" s="110">
        <f>'русский язык'!$G$11</f>
        <v>0</v>
      </c>
      <c r="I22" s="108">
        <v>1</v>
      </c>
      <c r="J22" s="78"/>
      <c r="K22" s="78"/>
      <c r="L22" s="78"/>
      <c r="M22" s="78"/>
      <c r="N22" s="78"/>
      <c r="O22" s="78"/>
      <c r="P22" s="67"/>
    </row>
    <row r="23" spans="1:16" x14ac:dyDescent="0.25">
      <c r="A23" s="78"/>
      <c r="B23" s="249" t="s">
        <v>136</v>
      </c>
      <c r="C23" s="249"/>
      <c r="D23" s="249"/>
      <c r="E23" s="249"/>
      <c r="F23" s="249"/>
      <c r="G23" s="249"/>
      <c r="H23" s="110">
        <f>'русский язык'!$H$11</f>
        <v>0</v>
      </c>
      <c r="I23" s="108">
        <v>3</v>
      </c>
      <c r="J23" s="78"/>
      <c r="K23" s="78"/>
      <c r="L23" s="78"/>
      <c r="M23" s="78"/>
      <c r="N23" s="78"/>
      <c r="O23" s="78"/>
      <c r="P23" s="67"/>
    </row>
    <row r="24" spans="1:16" x14ac:dyDescent="0.25">
      <c r="A24" s="78"/>
      <c r="B24" s="249" t="s">
        <v>135</v>
      </c>
      <c r="C24" s="249"/>
      <c r="D24" s="249"/>
      <c r="E24" s="249"/>
      <c r="F24" s="249"/>
      <c r="G24" s="249"/>
      <c r="H24" s="110">
        <f>'русский язык'!$J$11</f>
        <v>0</v>
      </c>
      <c r="I24" s="108">
        <v>2</v>
      </c>
      <c r="J24" s="78"/>
      <c r="K24" s="78"/>
      <c r="L24" s="78"/>
      <c r="M24" s="78"/>
      <c r="N24" s="78"/>
      <c r="O24" s="78"/>
      <c r="P24" s="67"/>
    </row>
    <row r="25" spans="1:16" x14ac:dyDescent="0.25">
      <c r="A25" s="78"/>
      <c r="B25" s="249" t="s">
        <v>123</v>
      </c>
      <c r="C25" s="249"/>
      <c r="D25" s="249"/>
      <c r="E25" s="249"/>
      <c r="F25" s="249"/>
      <c r="G25" s="249"/>
      <c r="H25" s="110">
        <f>'русский язык'!$K$11</f>
        <v>0</v>
      </c>
      <c r="I25" s="108">
        <v>1</v>
      </c>
      <c r="J25" s="78"/>
      <c r="K25" s="78"/>
      <c r="L25" s="78"/>
      <c r="M25" s="78"/>
      <c r="N25" s="78"/>
      <c r="O25" s="78"/>
      <c r="P25" s="67"/>
    </row>
    <row r="26" spans="1:16" x14ac:dyDescent="0.25">
      <c r="A26" s="78"/>
      <c r="B26" s="222" t="s">
        <v>124</v>
      </c>
      <c r="C26" s="222"/>
      <c r="D26" s="222"/>
      <c r="E26" s="222"/>
      <c r="F26" s="222"/>
      <c r="G26" s="222"/>
      <c r="H26" s="110">
        <f>'русский язык'!$L$11</f>
        <v>0</v>
      </c>
      <c r="I26" s="108">
        <v>2</v>
      </c>
      <c r="J26" s="78"/>
      <c r="K26" s="78"/>
      <c r="L26" s="78"/>
      <c r="M26" s="78"/>
      <c r="N26" s="78"/>
      <c r="O26" s="78"/>
      <c r="P26" s="67"/>
    </row>
    <row r="27" spans="1:16" x14ac:dyDescent="0.25">
      <c r="A27" s="78"/>
      <c r="B27" s="249" t="s">
        <v>125</v>
      </c>
      <c r="C27" s="249"/>
      <c r="D27" s="249"/>
      <c r="E27" s="249"/>
      <c r="F27" s="249"/>
      <c r="G27" s="249"/>
      <c r="H27" s="110">
        <f>'русский язык'!$M$11</f>
        <v>0</v>
      </c>
      <c r="I27" s="108">
        <v>3</v>
      </c>
      <c r="J27" s="78"/>
      <c r="K27" s="78"/>
      <c r="L27" s="78"/>
      <c r="M27" s="78"/>
      <c r="N27" s="78"/>
      <c r="O27" s="78"/>
      <c r="P27" s="67"/>
    </row>
    <row r="28" spans="1:16" x14ac:dyDescent="0.25">
      <c r="A28" s="78"/>
      <c r="B28" s="249" t="s">
        <v>126</v>
      </c>
      <c r="C28" s="249"/>
      <c r="D28" s="249"/>
      <c r="E28" s="249"/>
      <c r="F28" s="249"/>
      <c r="G28" s="249"/>
      <c r="H28" s="110">
        <f>'русский язык'!$N$11</f>
        <v>0</v>
      </c>
      <c r="I28" s="108">
        <v>2</v>
      </c>
      <c r="J28" s="78"/>
      <c r="K28" s="78"/>
      <c r="L28" s="78"/>
      <c r="M28" s="78"/>
      <c r="N28" s="78"/>
      <c r="O28" s="78"/>
      <c r="P28" s="67"/>
    </row>
    <row r="29" spans="1:16" x14ac:dyDescent="0.25">
      <c r="A29" s="78"/>
      <c r="B29" s="249" t="s">
        <v>127</v>
      </c>
      <c r="C29" s="249"/>
      <c r="D29" s="249"/>
      <c r="E29" s="249"/>
      <c r="F29" s="249"/>
      <c r="G29" s="249"/>
      <c r="H29" s="110">
        <f>'русский язык'!$O$11</f>
        <v>0</v>
      </c>
      <c r="I29" s="108">
        <v>1</v>
      </c>
      <c r="J29" s="78"/>
      <c r="K29" s="78"/>
      <c r="L29" s="78"/>
      <c r="M29" s="78"/>
      <c r="N29" s="78"/>
      <c r="O29" s="78"/>
      <c r="P29" s="67"/>
    </row>
    <row r="30" spans="1:16" x14ac:dyDescent="0.25">
      <c r="A30" s="78"/>
      <c r="B30" s="249" t="s">
        <v>128</v>
      </c>
      <c r="C30" s="249"/>
      <c r="D30" s="249"/>
      <c r="E30" s="249"/>
      <c r="F30" s="249"/>
      <c r="G30" s="249"/>
      <c r="H30" s="110">
        <f>'русский язык'!$P$11</f>
        <v>0</v>
      </c>
      <c r="I30" s="108">
        <v>1</v>
      </c>
      <c r="J30" s="78"/>
      <c r="K30" s="78"/>
      <c r="L30" s="78"/>
      <c r="M30" s="78"/>
      <c r="N30" s="78"/>
      <c r="O30" s="78"/>
      <c r="P30" s="67"/>
    </row>
    <row r="31" spans="1:16" x14ac:dyDescent="0.25">
      <c r="A31" s="78"/>
      <c r="B31" s="249" t="s">
        <v>129</v>
      </c>
      <c r="C31" s="249"/>
      <c r="D31" s="249"/>
      <c r="E31" s="249"/>
      <c r="F31" s="249"/>
      <c r="G31" s="249"/>
      <c r="H31" s="110">
        <f>'русский язык'!$Q$11</f>
        <v>0</v>
      </c>
      <c r="I31" s="108">
        <v>2</v>
      </c>
      <c r="J31" s="78"/>
      <c r="K31" s="78"/>
      <c r="L31" s="78"/>
      <c r="M31" s="78"/>
      <c r="N31" s="78"/>
      <c r="O31" s="78"/>
      <c r="P31" s="67"/>
    </row>
    <row r="32" spans="1:16" x14ac:dyDescent="0.25">
      <c r="A32" s="78"/>
      <c r="B32" s="222" t="s">
        <v>130</v>
      </c>
      <c r="C32" s="222"/>
      <c r="D32" s="222"/>
      <c r="E32" s="222"/>
      <c r="F32" s="222"/>
      <c r="G32" s="222"/>
      <c r="H32" s="110">
        <f>'русский язык'!$R$11</f>
        <v>0</v>
      </c>
      <c r="I32" s="108">
        <v>3</v>
      </c>
      <c r="J32" s="78"/>
      <c r="K32" s="78"/>
      <c r="L32" s="78"/>
      <c r="M32" s="78"/>
      <c r="N32" s="78"/>
      <c r="O32" s="78"/>
      <c r="P32" s="67"/>
    </row>
    <row r="33" spans="1:16" x14ac:dyDescent="0.25">
      <c r="A33" s="78"/>
      <c r="B33" s="222" t="s">
        <v>131</v>
      </c>
      <c r="C33" s="222"/>
      <c r="D33" s="222"/>
      <c r="E33" s="222"/>
      <c r="F33" s="222"/>
      <c r="G33" s="222"/>
      <c r="H33" s="110">
        <f>'русский язык'!$S$11</f>
        <v>0</v>
      </c>
      <c r="I33" s="108">
        <v>3</v>
      </c>
      <c r="J33" s="78"/>
      <c r="K33" s="78"/>
      <c r="L33" s="78"/>
      <c r="M33" s="78"/>
      <c r="N33" s="78"/>
      <c r="O33" s="78"/>
      <c r="P33" s="67"/>
    </row>
    <row r="34" spans="1:16" x14ac:dyDescent="0.25">
      <c r="A34" s="78"/>
      <c r="B34" s="249" t="s">
        <v>132</v>
      </c>
      <c r="C34" s="249"/>
      <c r="D34" s="249"/>
      <c r="E34" s="249"/>
      <c r="F34" s="249"/>
      <c r="G34" s="249"/>
      <c r="H34" s="110">
        <f>'русский язык'!$T$11</f>
        <v>0</v>
      </c>
      <c r="I34" s="108">
        <v>1</v>
      </c>
      <c r="J34" s="78"/>
      <c r="K34" s="78"/>
      <c r="L34" s="78"/>
      <c r="M34" s="78"/>
      <c r="N34" s="78"/>
      <c r="O34" s="78"/>
      <c r="P34" s="67"/>
    </row>
    <row r="35" spans="1:16" ht="30.75" customHeight="1" x14ac:dyDescent="0.25">
      <c r="A35" s="78"/>
      <c r="B35" s="222" t="s">
        <v>133</v>
      </c>
      <c r="C35" s="222"/>
      <c r="D35" s="222"/>
      <c r="E35" s="222"/>
      <c r="F35" s="222"/>
      <c r="G35" s="222"/>
      <c r="H35" s="111">
        <f>'русский язык'!$U$11</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язык'!$BY$11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67"/>
      <c r="B52" s="78"/>
      <c r="C52" s="78"/>
      <c r="D52" s="78"/>
      <c r="E52" s="78"/>
      <c r="F52" s="78"/>
      <c r="G52" s="78"/>
      <c r="H52" s="78"/>
      <c r="I52" s="78"/>
      <c r="J52" s="78"/>
      <c r="K52" s="67"/>
      <c r="L52" s="67"/>
      <c r="M52" s="67"/>
      <c r="N52" s="67"/>
      <c r="O52" s="67"/>
      <c r="P52" s="67"/>
    </row>
    <row r="53" spans="1:16" x14ac:dyDescent="0.25">
      <c r="A53" s="67"/>
      <c r="B53" s="78"/>
      <c r="C53" s="78"/>
      <c r="D53" s="78"/>
      <c r="E53" s="78"/>
      <c r="F53" s="78"/>
      <c r="G53" s="78"/>
      <c r="H53" s="78"/>
      <c r="I53" s="78"/>
      <c r="J53" s="78"/>
      <c r="K53" s="67"/>
      <c r="L53" s="67"/>
      <c r="M53" s="67"/>
      <c r="N53" s="67"/>
      <c r="O53" s="67"/>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 ref="B24:G24"/>
    <mergeCell ref="B25:G25"/>
    <mergeCell ref="B34:G34"/>
    <mergeCell ref="B35:G35"/>
    <mergeCell ref="B26:G26"/>
    <mergeCell ref="B27:G27"/>
    <mergeCell ref="B28:G28"/>
    <mergeCell ref="B29:G29"/>
    <mergeCell ref="B30:G30"/>
    <mergeCell ref="H15:I15"/>
    <mergeCell ref="J15:K15"/>
    <mergeCell ref="B31:G31"/>
    <mergeCell ref="B32:G32"/>
    <mergeCell ref="B33:G33"/>
  </mergeCells>
  <conditionalFormatting sqref="C13">
    <cfRule type="cellIs" dxfId="408" priority="20" operator="equal">
      <formula>5</formula>
    </cfRule>
    <cfRule type="cellIs" dxfId="407" priority="21" operator="equal">
      <formula>4</formula>
    </cfRule>
    <cfRule type="cellIs" dxfId="406" priority="22" operator="equal">
      <formula>3</formula>
    </cfRule>
    <cfRule type="cellIs" dxfId="405" priority="23" operator="equal">
      <formula>2</formula>
    </cfRule>
  </conditionalFormatting>
  <conditionalFormatting sqref="H19:H35">
    <cfRule type="cellIs" dxfId="404" priority="19" operator="equal">
      <formula>0</formula>
    </cfRule>
  </conditionalFormatting>
  <conditionalFormatting sqref="H19">
    <cfRule type="cellIs" dxfId="403" priority="18" operator="equal">
      <formula>4</formula>
    </cfRule>
  </conditionalFormatting>
  <conditionalFormatting sqref="H20">
    <cfRule type="cellIs" dxfId="402" priority="17" operator="equal">
      <formula>3</formula>
    </cfRule>
  </conditionalFormatting>
  <conditionalFormatting sqref="H21">
    <cfRule type="cellIs" dxfId="401" priority="16" operator="equal">
      <formula>3</formula>
    </cfRule>
  </conditionalFormatting>
  <conditionalFormatting sqref="H22">
    <cfRule type="cellIs" dxfId="400" priority="15" operator="equal">
      <formula>1</formula>
    </cfRule>
  </conditionalFormatting>
  <conditionalFormatting sqref="H23">
    <cfRule type="cellIs" dxfId="399" priority="14" operator="equal">
      <formula>3</formula>
    </cfRule>
  </conditionalFormatting>
  <conditionalFormatting sqref="H24">
    <cfRule type="cellIs" dxfId="398" priority="13" operator="equal">
      <formula>2</formula>
    </cfRule>
  </conditionalFormatting>
  <conditionalFormatting sqref="H25">
    <cfRule type="cellIs" dxfId="397" priority="12" operator="equal">
      <formula>1</formula>
    </cfRule>
  </conditionalFormatting>
  <conditionalFormatting sqref="H26">
    <cfRule type="cellIs" dxfId="396" priority="11" operator="equal">
      <formula>2</formula>
    </cfRule>
  </conditionalFormatting>
  <conditionalFormatting sqref="H27">
    <cfRule type="cellIs" dxfId="395" priority="10" operator="equal">
      <formula>3</formula>
    </cfRule>
  </conditionalFormatting>
  <conditionalFormatting sqref="H28">
    <cfRule type="cellIs" dxfId="394" priority="9" operator="equal">
      <formula>2</formula>
    </cfRule>
  </conditionalFormatting>
  <conditionalFormatting sqref="H29">
    <cfRule type="cellIs" dxfId="393" priority="8" operator="equal">
      <formula>1</formula>
    </cfRule>
  </conditionalFormatting>
  <conditionalFormatting sqref="H30">
    <cfRule type="cellIs" dxfId="392" priority="7" operator="equal">
      <formula>1</formula>
    </cfRule>
  </conditionalFormatting>
  <conditionalFormatting sqref="H31">
    <cfRule type="cellIs" dxfId="391" priority="6" operator="equal">
      <formula>2</formula>
    </cfRule>
  </conditionalFormatting>
  <conditionalFormatting sqref="H32">
    <cfRule type="cellIs" dxfId="390" priority="5" operator="equal">
      <formula>3</formula>
    </cfRule>
  </conditionalFormatting>
  <conditionalFormatting sqref="H33">
    <cfRule type="cellIs" dxfId="389" priority="4" operator="equal">
      <formula>3</formula>
    </cfRule>
  </conditionalFormatting>
  <conditionalFormatting sqref="H34">
    <cfRule type="cellIs" dxfId="388" priority="3" operator="equal">
      <formula>1</formula>
    </cfRule>
  </conditionalFormatting>
  <conditionalFormatting sqref="H35">
    <cfRule type="cellIs" dxfId="387" priority="2" operator="equal">
      <formula>3</formula>
    </cfRule>
  </conditionalFormatting>
  <conditionalFormatting sqref="J15:K15">
    <cfRule type="cellIs" dxfId="386" priority="1" operator="equal">
      <formula>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67"/>
      <c r="B1" s="262">
        <f>'список класса'!$B$12</f>
        <v>0</v>
      </c>
      <c r="C1" s="262"/>
      <c r="D1" s="262"/>
      <c r="E1" s="262"/>
      <c r="F1" s="262"/>
      <c r="G1" s="262"/>
      <c r="H1" s="262"/>
      <c r="I1" s="262"/>
      <c r="J1" s="262"/>
      <c r="K1" s="262"/>
      <c r="L1" s="262"/>
      <c r="M1" s="262"/>
      <c r="N1" s="262"/>
      <c r="O1" s="67"/>
      <c r="P1" s="67"/>
    </row>
    <row r="2" spans="1:16" ht="29.25" customHeight="1" x14ac:dyDescent="0.25">
      <c r="A2" s="67"/>
      <c r="B2" s="67"/>
      <c r="C2" s="250" t="s">
        <v>106</v>
      </c>
      <c r="D2" s="250"/>
      <c r="E2" s="250"/>
      <c r="F2" s="250"/>
      <c r="G2" s="250"/>
      <c r="H2" s="250"/>
      <c r="I2" s="250"/>
      <c r="J2" s="250"/>
      <c r="K2" s="250"/>
      <c r="L2" s="250"/>
      <c r="M2" s="250"/>
      <c r="N2" s="67"/>
      <c r="O2" s="67"/>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язык'!$AI$12</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язык'!$AK$12</f>
        <v>0</v>
      </c>
      <c r="D6" s="91">
        <v>3</v>
      </c>
      <c r="E6" s="92">
        <f t="shared" si="0"/>
        <v>0</v>
      </c>
      <c r="F6" s="78"/>
      <c r="G6" s="71"/>
      <c r="H6" s="85"/>
      <c r="I6" s="85"/>
      <c r="J6" s="85"/>
      <c r="K6" s="1"/>
      <c r="L6" s="1"/>
      <c r="M6" s="1"/>
      <c r="N6" s="78"/>
      <c r="O6" s="78"/>
      <c r="P6" s="67"/>
    </row>
    <row r="7" spans="1:16" ht="15.75" x14ac:dyDescent="0.25">
      <c r="A7" s="78"/>
      <c r="B7" s="3" t="s">
        <v>74</v>
      </c>
      <c r="C7" s="91">
        <f>'русский язык'!$Q$12</f>
        <v>0</v>
      </c>
      <c r="D7" s="91">
        <v>2</v>
      </c>
      <c r="E7" s="92">
        <f t="shared" si="0"/>
        <v>0</v>
      </c>
      <c r="F7" s="78"/>
      <c r="G7" s="86"/>
      <c r="H7" s="87"/>
      <c r="I7" s="87"/>
      <c r="J7" s="69"/>
      <c r="K7" s="1"/>
      <c r="L7" s="1"/>
      <c r="M7" s="1"/>
      <c r="N7" s="78"/>
      <c r="O7" s="78"/>
      <c r="P7" s="67"/>
    </row>
    <row r="8" spans="1:16" ht="15.75" x14ac:dyDescent="0.25">
      <c r="A8" s="78"/>
      <c r="B8" s="3" t="s">
        <v>75</v>
      </c>
      <c r="C8" s="91">
        <f>'русский язык'!$AJ$12</f>
        <v>0</v>
      </c>
      <c r="D8" s="91">
        <v>13</v>
      </c>
      <c r="E8" s="92">
        <f t="shared" si="0"/>
        <v>0</v>
      </c>
      <c r="F8" s="78"/>
      <c r="G8" s="86"/>
      <c r="H8" s="87"/>
      <c r="I8" s="87"/>
      <c r="J8" s="69"/>
      <c r="K8" s="1"/>
      <c r="L8" s="1"/>
      <c r="M8" s="1"/>
      <c r="N8" s="78"/>
      <c r="O8" s="78"/>
      <c r="P8" s="67"/>
    </row>
    <row r="9" spans="1:16" ht="15.75" x14ac:dyDescent="0.25">
      <c r="A9" s="78"/>
      <c r="B9" s="3" t="s">
        <v>76</v>
      </c>
      <c r="C9" s="91">
        <f>'русский язык'!$AL$12</f>
        <v>0</v>
      </c>
      <c r="D9" s="91">
        <v>4</v>
      </c>
      <c r="E9" s="92">
        <f t="shared" si="0"/>
        <v>0</v>
      </c>
      <c r="F9" s="78"/>
      <c r="G9" s="86"/>
      <c r="H9" s="87"/>
      <c r="I9" s="87"/>
      <c r="J9" s="69"/>
      <c r="K9" s="1"/>
      <c r="L9" s="1"/>
      <c r="M9" s="1"/>
      <c r="N9" s="78"/>
      <c r="O9" s="78"/>
      <c r="P9" s="67"/>
    </row>
    <row r="10" spans="1:16" ht="15.75" x14ac:dyDescent="0.25">
      <c r="A10" s="78"/>
      <c r="B10" s="3" t="s">
        <v>80</v>
      </c>
      <c r="C10" s="91">
        <f>'русский язык'!$AN$12</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язык'!$AM$12</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язык'!$Z$12</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47" t="s">
        <v>68</v>
      </c>
      <c r="I15" s="247"/>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9.25" customHeight="1" x14ac:dyDescent="0.25">
      <c r="A19" s="78"/>
      <c r="B19" s="263" t="s">
        <v>117</v>
      </c>
      <c r="C19" s="263"/>
      <c r="D19" s="263"/>
      <c r="E19" s="263"/>
      <c r="F19" s="263"/>
      <c r="G19" s="263"/>
      <c r="H19" s="109">
        <f>'русский язык'!$D$12</f>
        <v>0</v>
      </c>
      <c r="I19" s="108">
        <v>4</v>
      </c>
      <c r="J19" s="78"/>
      <c r="K19" s="78"/>
      <c r="L19" s="78"/>
      <c r="M19" s="78"/>
      <c r="N19" s="78"/>
      <c r="O19" s="78"/>
      <c r="P19" s="67"/>
    </row>
    <row r="20" spans="1:16" ht="30.75" customHeight="1" x14ac:dyDescent="0.25">
      <c r="A20" s="78"/>
      <c r="B20" s="263" t="s">
        <v>134</v>
      </c>
      <c r="C20" s="263"/>
      <c r="D20" s="263"/>
      <c r="E20" s="263"/>
      <c r="F20" s="263"/>
      <c r="G20" s="263"/>
      <c r="H20" s="109">
        <f>'русский язык'!$E$12</f>
        <v>0</v>
      </c>
      <c r="I20" s="108">
        <v>3</v>
      </c>
      <c r="J20" s="78"/>
      <c r="K20" s="78"/>
      <c r="L20" s="78"/>
      <c r="M20" s="78"/>
      <c r="N20" s="78"/>
      <c r="O20" s="78"/>
      <c r="P20" s="67"/>
    </row>
    <row r="21" spans="1:16" x14ac:dyDescent="0.25">
      <c r="A21" s="78"/>
      <c r="B21" s="264" t="s">
        <v>119</v>
      </c>
      <c r="C21" s="265"/>
      <c r="D21" s="265"/>
      <c r="E21" s="265"/>
      <c r="F21" s="265"/>
      <c r="G21" s="266"/>
      <c r="H21" s="110">
        <f>'русский язык'!$F$12</f>
        <v>0</v>
      </c>
      <c r="I21" s="108">
        <v>3</v>
      </c>
      <c r="J21" s="78"/>
      <c r="K21" s="78"/>
      <c r="L21" s="78"/>
      <c r="M21" s="78"/>
      <c r="N21" s="78"/>
      <c r="O21" s="78"/>
      <c r="P21" s="67"/>
    </row>
    <row r="22" spans="1:16" x14ac:dyDescent="0.25">
      <c r="A22" s="78"/>
      <c r="B22" s="267" t="s">
        <v>120</v>
      </c>
      <c r="C22" s="267"/>
      <c r="D22" s="267"/>
      <c r="E22" s="267"/>
      <c r="F22" s="267"/>
      <c r="G22" s="267"/>
      <c r="H22" s="110">
        <f>'русский язык'!$G$12</f>
        <v>0</v>
      </c>
      <c r="I22" s="108">
        <v>1</v>
      </c>
      <c r="J22" s="78"/>
      <c r="K22" s="78"/>
      <c r="L22" s="78"/>
      <c r="M22" s="78"/>
      <c r="N22" s="78"/>
      <c r="O22" s="78"/>
      <c r="P22" s="67"/>
    </row>
    <row r="23" spans="1:16" x14ac:dyDescent="0.25">
      <c r="A23" s="78"/>
      <c r="B23" s="267" t="s">
        <v>136</v>
      </c>
      <c r="C23" s="267"/>
      <c r="D23" s="267"/>
      <c r="E23" s="267"/>
      <c r="F23" s="267"/>
      <c r="G23" s="267"/>
      <c r="H23" s="110">
        <f>'русский язык'!$H$12</f>
        <v>0</v>
      </c>
      <c r="I23" s="108">
        <v>3</v>
      </c>
      <c r="J23" s="78"/>
      <c r="K23" s="78"/>
      <c r="L23" s="78"/>
      <c r="M23" s="78"/>
      <c r="N23" s="78"/>
      <c r="O23" s="78"/>
      <c r="P23" s="67"/>
    </row>
    <row r="24" spans="1:16" x14ac:dyDescent="0.25">
      <c r="A24" s="78"/>
      <c r="B24" s="267" t="s">
        <v>135</v>
      </c>
      <c r="C24" s="267"/>
      <c r="D24" s="267"/>
      <c r="E24" s="267"/>
      <c r="F24" s="267"/>
      <c r="G24" s="267"/>
      <c r="H24" s="110">
        <f>'русский язык'!$J$12</f>
        <v>0</v>
      </c>
      <c r="I24" s="108">
        <v>2</v>
      </c>
      <c r="J24" s="78"/>
      <c r="K24" s="78"/>
      <c r="L24" s="78"/>
      <c r="M24" s="78"/>
      <c r="N24" s="78"/>
      <c r="O24" s="78"/>
      <c r="P24" s="67"/>
    </row>
    <row r="25" spans="1:16" x14ac:dyDescent="0.25">
      <c r="A25" s="78"/>
      <c r="B25" s="267" t="s">
        <v>123</v>
      </c>
      <c r="C25" s="267"/>
      <c r="D25" s="267"/>
      <c r="E25" s="267"/>
      <c r="F25" s="267"/>
      <c r="G25" s="267"/>
      <c r="H25" s="110">
        <f>'русский язык'!$K$12</f>
        <v>0</v>
      </c>
      <c r="I25" s="108">
        <v>1</v>
      </c>
      <c r="J25" s="78"/>
      <c r="K25" s="78"/>
      <c r="L25" s="78"/>
      <c r="M25" s="78"/>
      <c r="N25" s="78"/>
      <c r="O25" s="78"/>
      <c r="P25" s="67"/>
    </row>
    <row r="26" spans="1:16" x14ac:dyDescent="0.25">
      <c r="A26" s="78"/>
      <c r="B26" s="263" t="s">
        <v>124</v>
      </c>
      <c r="C26" s="263"/>
      <c r="D26" s="263"/>
      <c r="E26" s="263"/>
      <c r="F26" s="263"/>
      <c r="G26" s="263"/>
      <c r="H26" s="110">
        <f>'русский язык'!$L$12</f>
        <v>0</v>
      </c>
      <c r="I26" s="108">
        <v>2</v>
      </c>
      <c r="J26" s="78"/>
      <c r="K26" s="78"/>
      <c r="L26" s="78"/>
      <c r="M26" s="78"/>
      <c r="N26" s="78"/>
      <c r="O26" s="78"/>
      <c r="P26" s="67"/>
    </row>
    <row r="27" spans="1:16" x14ac:dyDescent="0.25">
      <c r="A27" s="78"/>
      <c r="B27" s="267" t="s">
        <v>125</v>
      </c>
      <c r="C27" s="267"/>
      <c r="D27" s="267"/>
      <c r="E27" s="267"/>
      <c r="F27" s="267"/>
      <c r="G27" s="267"/>
      <c r="H27" s="110">
        <f>'русский язык'!$M$12</f>
        <v>0</v>
      </c>
      <c r="I27" s="108">
        <v>3</v>
      </c>
      <c r="J27" s="78"/>
      <c r="K27" s="78"/>
      <c r="L27" s="78"/>
      <c r="M27" s="78"/>
      <c r="N27" s="78"/>
      <c r="O27" s="78"/>
      <c r="P27" s="67"/>
    </row>
    <row r="28" spans="1:16" x14ac:dyDescent="0.25">
      <c r="A28" s="78"/>
      <c r="B28" s="267" t="s">
        <v>126</v>
      </c>
      <c r="C28" s="267"/>
      <c r="D28" s="267"/>
      <c r="E28" s="267"/>
      <c r="F28" s="267"/>
      <c r="G28" s="267"/>
      <c r="H28" s="110">
        <f>'русский язык'!$N$12</f>
        <v>0</v>
      </c>
      <c r="I28" s="108">
        <v>2</v>
      </c>
      <c r="J28" s="78"/>
      <c r="K28" s="78"/>
      <c r="L28" s="78"/>
      <c r="M28" s="78"/>
      <c r="N28" s="78"/>
      <c r="O28" s="78"/>
      <c r="P28" s="67"/>
    </row>
    <row r="29" spans="1:16" x14ac:dyDescent="0.25">
      <c r="A29" s="78"/>
      <c r="B29" s="267" t="s">
        <v>127</v>
      </c>
      <c r="C29" s="267"/>
      <c r="D29" s="267"/>
      <c r="E29" s="267"/>
      <c r="F29" s="267"/>
      <c r="G29" s="267"/>
      <c r="H29" s="110">
        <f>'русский язык'!$O$12</f>
        <v>0</v>
      </c>
      <c r="I29" s="108">
        <v>1</v>
      </c>
      <c r="J29" s="78"/>
      <c r="K29" s="78"/>
      <c r="L29" s="78"/>
      <c r="M29" s="78"/>
      <c r="N29" s="78"/>
      <c r="O29" s="78"/>
      <c r="P29" s="67"/>
    </row>
    <row r="30" spans="1:16" x14ac:dyDescent="0.25">
      <c r="A30" s="78"/>
      <c r="B30" s="267" t="s">
        <v>128</v>
      </c>
      <c r="C30" s="267"/>
      <c r="D30" s="267"/>
      <c r="E30" s="267"/>
      <c r="F30" s="267"/>
      <c r="G30" s="267"/>
      <c r="H30" s="110">
        <f>'русский язык'!$P$12</f>
        <v>0</v>
      </c>
      <c r="I30" s="108">
        <v>1</v>
      </c>
      <c r="J30" s="78"/>
      <c r="K30" s="78"/>
      <c r="L30" s="78"/>
      <c r="M30" s="78"/>
      <c r="N30" s="78"/>
      <c r="O30" s="78"/>
      <c r="P30" s="67"/>
    </row>
    <row r="31" spans="1:16" x14ac:dyDescent="0.25">
      <c r="A31" s="78"/>
      <c r="B31" s="267" t="s">
        <v>129</v>
      </c>
      <c r="C31" s="267"/>
      <c r="D31" s="267"/>
      <c r="E31" s="267"/>
      <c r="F31" s="267"/>
      <c r="G31" s="267"/>
      <c r="H31" s="110">
        <f>'русский язык'!$Q$12</f>
        <v>0</v>
      </c>
      <c r="I31" s="108">
        <v>2</v>
      </c>
      <c r="J31" s="78"/>
      <c r="K31" s="78"/>
      <c r="L31" s="78"/>
      <c r="M31" s="78"/>
      <c r="N31" s="78"/>
      <c r="O31" s="78"/>
      <c r="P31" s="67"/>
    </row>
    <row r="32" spans="1:16" x14ac:dyDescent="0.25">
      <c r="A32" s="78"/>
      <c r="B32" s="263" t="s">
        <v>130</v>
      </c>
      <c r="C32" s="263"/>
      <c r="D32" s="263"/>
      <c r="E32" s="263"/>
      <c r="F32" s="263"/>
      <c r="G32" s="263"/>
      <c r="H32" s="110">
        <f>'русский язык'!$R$12</f>
        <v>0</v>
      </c>
      <c r="I32" s="108">
        <v>3</v>
      </c>
      <c r="J32" s="78"/>
      <c r="K32" s="78"/>
      <c r="L32" s="78"/>
      <c r="M32" s="78"/>
      <c r="N32" s="78"/>
      <c r="O32" s="78"/>
      <c r="P32" s="67"/>
    </row>
    <row r="33" spans="1:16" x14ac:dyDescent="0.25">
      <c r="A33" s="78"/>
      <c r="B33" s="263" t="s">
        <v>131</v>
      </c>
      <c r="C33" s="263"/>
      <c r="D33" s="263"/>
      <c r="E33" s="263"/>
      <c r="F33" s="263"/>
      <c r="G33" s="263"/>
      <c r="H33" s="110">
        <f>'русский язык'!$S$12</f>
        <v>0</v>
      </c>
      <c r="I33" s="108">
        <v>3</v>
      </c>
      <c r="J33" s="78"/>
      <c r="K33" s="78"/>
      <c r="L33" s="78"/>
      <c r="M33" s="78"/>
      <c r="N33" s="78"/>
      <c r="O33" s="78"/>
      <c r="P33" s="67"/>
    </row>
    <row r="34" spans="1:16" x14ac:dyDescent="0.25">
      <c r="A34" s="78"/>
      <c r="B34" s="267" t="s">
        <v>132</v>
      </c>
      <c r="C34" s="267"/>
      <c r="D34" s="267"/>
      <c r="E34" s="267"/>
      <c r="F34" s="267"/>
      <c r="G34" s="267"/>
      <c r="H34" s="110">
        <f>'русский язык'!$T$12</f>
        <v>0</v>
      </c>
      <c r="I34" s="108">
        <v>1</v>
      </c>
      <c r="J34" s="78"/>
      <c r="K34" s="78"/>
      <c r="L34" s="78"/>
      <c r="M34" s="78"/>
      <c r="N34" s="78"/>
      <c r="O34" s="78"/>
      <c r="P34" s="67"/>
    </row>
    <row r="35" spans="1:16" ht="30.75" customHeight="1" x14ac:dyDescent="0.25">
      <c r="A35" s="78"/>
      <c r="B35" s="263" t="s">
        <v>133</v>
      </c>
      <c r="C35" s="263"/>
      <c r="D35" s="263"/>
      <c r="E35" s="263"/>
      <c r="F35" s="263"/>
      <c r="G35" s="263"/>
      <c r="H35" s="109">
        <f>'русский язык'!$U$12</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язык'!$BX$12</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язык'!$BY$12</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67"/>
      <c r="B49" s="78"/>
      <c r="C49" s="78"/>
      <c r="D49" s="78"/>
      <c r="E49" s="78"/>
      <c r="F49" s="78"/>
      <c r="G49" s="78"/>
      <c r="H49" s="78"/>
      <c r="I49" s="78"/>
      <c r="J49" s="78"/>
      <c r="K49" s="67"/>
      <c r="L49" s="67"/>
      <c r="M49" s="67"/>
      <c r="N49" s="67"/>
      <c r="O49" s="67"/>
      <c r="P49" s="67"/>
    </row>
    <row r="50" spans="1:16" x14ac:dyDescent="0.25">
      <c r="A50" s="67"/>
      <c r="B50" s="78"/>
      <c r="C50" s="78"/>
      <c r="D50" s="78"/>
      <c r="E50" s="78"/>
      <c r="F50" s="78"/>
      <c r="G50" s="78"/>
      <c r="H50" s="78"/>
      <c r="I50" s="78"/>
      <c r="J50" s="78"/>
      <c r="K50" s="67"/>
      <c r="L50" s="67"/>
      <c r="M50" s="67"/>
      <c r="N50" s="67"/>
      <c r="O50" s="67"/>
      <c r="P50" s="67"/>
    </row>
    <row r="51" spans="1:16" ht="21" x14ac:dyDescent="0.35">
      <c r="A51" s="67"/>
      <c r="B51" s="78"/>
      <c r="C51" s="254"/>
      <c r="D51" s="254"/>
      <c r="E51" s="254"/>
      <c r="F51" s="254"/>
      <c r="G51" s="254"/>
      <c r="H51" s="78"/>
      <c r="I51" s="78"/>
      <c r="J51" s="78"/>
      <c r="K51" s="67"/>
      <c r="L51" s="67"/>
      <c r="M51" s="67"/>
      <c r="N51" s="67"/>
      <c r="O51" s="67"/>
      <c r="P51" s="67"/>
    </row>
    <row r="52" spans="1:16" x14ac:dyDescent="0.25">
      <c r="A52" s="67"/>
      <c r="B52" s="78"/>
      <c r="C52" s="78"/>
      <c r="D52" s="78"/>
      <c r="E52" s="78"/>
      <c r="F52" s="78"/>
      <c r="G52" s="78"/>
      <c r="H52" s="78"/>
      <c r="I52" s="78"/>
      <c r="J52" s="78"/>
      <c r="K52" s="67"/>
      <c r="L52" s="67"/>
      <c r="M52" s="67"/>
      <c r="N52" s="67"/>
      <c r="O52" s="67"/>
      <c r="P52" s="67"/>
    </row>
    <row r="53" spans="1:16" x14ac:dyDescent="0.25">
      <c r="A53" s="67"/>
      <c r="B53" s="78"/>
      <c r="C53" s="78"/>
      <c r="D53" s="78"/>
      <c r="E53" s="78"/>
      <c r="F53" s="78"/>
      <c r="G53" s="78"/>
      <c r="H53" s="78"/>
      <c r="I53" s="78"/>
      <c r="J53" s="78"/>
      <c r="K53" s="67"/>
      <c r="L53" s="67"/>
      <c r="M53" s="67"/>
      <c r="N53" s="67"/>
      <c r="O53" s="67"/>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t="s">
        <v>5</v>
      </c>
      <c r="E71" s="255"/>
      <c r="F71" s="255"/>
      <c r="G71" s="4" t="e">
        <f>#REF!</f>
        <v>#REF!</v>
      </c>
      <c r="H71" s="1"/>
      <c r="I71" s="1"/>
      <c r="J71" s="1"/>
    </row>
    <row r="72" spans="2:10" x14ac:dyDescent="0.25">
      <c r="B72" s="1"/>
      <c r="C72" s="1"/>
      <c r="D72" s="1"/>
      <c r="E72" s="1"/>
      <c r="F72" s="1"/>
      <c r="G72" s="1"/>
      <c r="H72" s="1"/>
      <c r="I72" s="1"/>
      <c r="J72" s="1"/>
    </row>
    <row r="73" spans="2:10" x14ac:dyDescent="0.25">
      <c r="B73" s="252" t="e">
        <f>IF(G71="","",IF(G71="ниже базового",Лист1!B25,IF(G71="базовый",Лист1!B7,IF(G71="выше базового",Лист1!B15))))</f>
        <v>#REF!</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385" priority="20" operator="equal">
      <formula>5</formula>
    </cfRule>
    <cfRule type="cellIs" dxfId="384" priority="21" operator="equal">
      <formula>4</formula>
    </cfRule>
    <cfRule type="cellIs" dxfId="383" priority="22" operator="equal">
      <formula>3</formula>
    </cfRule>
    <cfRule type="cellIs" dxfId="382" priority="23" operator="equal">
      <formula>2</formula>
    </cfRule>
  </conditionalFormatting>
  <conditionalFormatting sqref="H19:H35">
    <cfRule type="cellIs" dxfId="381" priority="19" operator="equal">
      <formula>0</formula>
    </cfRule>
  </conditionalFormatting>
  <conditionalFormatting sqref="H19">
    <cfRule type="cellIs" dxfId="380" priority="18" operator="equal">
      <formula>4</formula>
    </cfRule>
  </conditionalFormatting>
  <conditionalFormatting sqref="H20">
    <cfRule type="cellIs" dxfId="379" priority="17" operator="equal">
      <formula>3</formula>
    </cfRule>
  </conditionalFormatting>
  <conditionalFormatting sqref="H21">
    <cfRule type="cellIs" dxfId="378" priority="16" operator="equal">
      <formula>3</formula>
    </cfRule>
  </conditionalFormatting>
  <conditionalFormatting sqref="H22">
    <cfRule type="cellIs" dxfId="377" priority="15" operator="equal">
      <formula>1</formula>
    </cfRule>
  </conditionalFormatting>
  <conditionalFormatting sqref="H23">
    <cfRule type="cellIs" dxfId="376" priority="14" operator="equal">
      <formula>3</formula>
    </cfRule>
  </conditionalFormatting>
  <conditionalFormatting sqref="H24">
    <cfRule type="cellIs" dxfId="375" priority="13" operator="equal">
      <formula>2</formula>
    </cfRule>
  </conditionalFormatting>
  <conditionalFormatting sqref="H25">
    <cfRule type="cellIs" dxfId="374" priority="12" operator="equal">
      <formula>1</formula>
    </cfRule>
  </conditionalFormatting>
  <conditionalFormatting sqref="H26">
    <cfRule type="cellIs" dxfId="373" priority="11" operator="equal">
      <formula>2</formula>
    </cfRule>
  </conditionalFormatting>
  <conditionalFormatting sqref="H27">
    <cfRule type="cellIs" dxfId="372" priority="10" operator="equal">
      <formula>3</formula>
    </cfRule>
  </conditionalFormatting>
  <conditionalFormatting sqref="H28">
    <cfRule type="cellIs" dxfId="371" priority="9" operator="equal">
      <formula>2</formula>
    </cfRule>
  </conditionalFormatting>
  <conditionalFormatting sqref="H29">
    <cfRule type="cellIs" dxfId="370" priority="8" operator="equal">
      <formula>1</formula>
    </cfRule>
  </conditionalFormatting>
  <conditionalFormatting sqref="H30">
    <cfRule type="cellIs" dxfId="369" priority="7" operator="equal">
      <formula>1</formula>
    </cfRule>
  </conditionalFormatting>
  <conditionalFormatting sqref="H31">
    <cfRule type="cellIs" dxfId="368" priority="6" operator="equal">
      <formula>2</formula>
    </cfRule>
  </conditionalFormatting>
  <conditionalFormatting sqref="H32">
    <cfRule type="cellIs" dxfId="367" priority="5" operator="equal">
      <formula>3</formula>
    </cfRule>
  </conditionalFormatting>
  <conditionalFormatting sqref="H33">
    <cfRule type="cellIs" dxfId="366" priority="4" operator="equal">
      <formula>3</formula>
    </cfRule>
  </conditionalFormatting>
  <conditionalFormatting sqref="H34">
    <cfRule type="cellIs" dxfId="365" priority="3" operator="equal">
      <formula>1</formula>
    </cfRule>
  </conditionalFormatting>
  <conditionalFormatting sqref="H35">
    <cfRule type="cellIs" dxfId="364" priority="2" operator="equal">
      <formula>3</formula>
    </cfRule>
  </conditionalFormatting>
  <conditionalFormatting sqref="J15:K15">
    <cfRule type="cellIs" dxfId="363" priority="1" operator="equal">
      <formula>0</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класса'!$B$13</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язык'!$AI$13</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язык'!$AK$13</f>
        <v>0</v>
      </c>
      <c r="D6" s="91">
        <v>3</v>
      </c>
      <c r="E6" s="92">
        <f t="shared" si="0"/>
        <v>0</v>
      </c>
      <c r="F6" s="78"/>
      <c r="G6" s="71"/>
      <c r="H6" s="85"/>
      <c r="I6" s="85"/>
      <c r="J6" s="85"/>
      <c r="K6" s="1"/>
      <c r="L6" s="1"/>
      <c r="M6" s="1"/>
      <c r="N6" s="78"/>
      <c r="O6" s="78"/>
      <c r="P6" s="67"/>
    </row>
    <row r="7" spans="1:16" ht="15.75" x14ac:dyDescent="0.25">
      <c r="A7" s="78"/>
      <c r="B7" s="3" t="s">
        <v>74</v>
      </c>
      <c r="C7" s="91">
        <f>'русский язык'!$Q$13</f>
        <v>0</v>
      </c>
      <c r="D7" s="91">
        <v>2</v>
      </c>
      <c r="E7" s="92">
        <f t="shared" si="0"/>
        <v>0</v>
      </c>
      <c r="F7" s="78"/>
      <c r="G7" s="86"/>
      <c r="H7" s="87"/>
      <c r="I7" s="87"/>
      <c r="J7" s="69"/>
      <c r="K7" s="1"/>
      <c r="L7" s="1"/>
      <c r="M7" s="1"/>
      <c r="N7" s="78"/>
      <c r="O7" s="78"/>
      <c r="P7" s="67"/>
    </row>
    <row r="8" spans="1:16" ht="15.75" x14ac:dyDescent="0.25">
      <c r="A8" s="78"/>
      <c r="B8" s="3" t="s">
        <v>75</v>
      </c>
      <c r="C8" s="91">
        <f>'русский язык'!$AJ$13</f>
        <v>0</v>
      </c>
      <c r="D8" s="91">
        <v>13</v>
      </c>
      <c r="E8" s="92">
        <f t="shared" si="0"/>
        <v>0</v>
      </c>
      <c r="F8" s="78"/>
      <c r="G8" s="86"/>
      <c r="H8" s="87"/>
      <c r="I8" s="87"/>
      <c r="J8" s="69"/>
      <c r="K8" s="1"/>
      <c r="L8" s="1"/>
      <c r="M8" s="1"/>
      <c r="N8" s="78"/>
      <c r="O8" s="78"/>
      <c r="P8" s="67"/>
    </row>
    <row r="9" spans="1:16" ht="15.75" x14ac:dyDescent="0.25">
      <c r="A9" s="78"/>
      <c r="B9" s="3" t="s">
        <v>76</v>
      </c>
      <c r="C9" s="91">
        <f>'русский язык'!$AL$13</f>
        <v>0</v>
      </c>
      <c r="D9" s="91">
        <v>4</v>
      </c>
      <c r="E9" s="92">
        <f t="shared" si="0"/>
        <v>0</v>
      </c>
      <c r="F9" s="78"/>
      <c r="G9" s="86"/>
      <c r="H9" s="87"/>
      <c r="I9" s="87"/>
      <c r="J9" s="69"/>
      <c r="K9" s="1"/>
      <c r="L9" s="1"/>
      <c r="M9" s="1"/>
      <c r="N9" s="78"/>
      <c r="O9" s="78"/>
      <c r="P9" s="67"/>
    </row>
    <row r="10" spans="1:16" ht="15.75" x14ac:dyDescent="0.25">
      <c r="A10" s="78"/>
      <c r="B10" s="3" t="s">
        <v>80</v>
      </c>
      <c r="C10" s="91">
        <f>'русский язык'!$AN$13</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язык'!$AM$13</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язык'!$Z$13</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47" t="s">
        <v>68</v>
      </c>
      <c r="I15" s="247"/>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75" customHeight="1" x14ac:dyDescent="0.25">
      <c r="A19" s="78"/>
      <c r="B19" s="222" t="s">
        <v>117</v>
      </c>
      <c r="C19" s="222"/>
      <c r="D19" s="222"/>
      <c r="E19" s="222"/>
      <c r="F19" s="222"/>
      <c r="G19" s="222"/>
      <c r="H19" s="111">
        <f>'русский язык'!$D$13</f>
        <v>0</v>
      </c>
      <c r="I19" s="108">
        <v>4</v>
      </c>
      <c r="J19" s="78"/>
      <c r="K19" s="78"/>
      <c r="L19" s="78"/>
      <c r="M19" s="78"/>
      <c r="N19" s="78"/>
      <c r="O19" s="78"/>
      <c r="P19" s="67"/>
    </row>
    <row r="20" spans="1:16" ht="28.5" customHeight="1" x14ac:dyDescent="0.25">
      <c r="A20" s="78"/>
      <c r="B20" s="222" t="s">
        <v>134</v>
      </c>
      <c r="C20" s="222"/>
      <c r="D20" s="222"/>
      <c r="E20" s="222"/>
      <c r="F20" s="222"/>
      <c r="G20" s="222"/>
      <c r="H20" s="111">
        <f>'русский язык'!$E$13</f>
        <v>0</v>
      </c>
      <c r="I20" s="108">
        <v>3</v>
      </c>
      <c r="J20" s="78"/>
      <c r="K20" s="78"/>
      <c r="L20" s="78"/>
      <c r="M20" s="78"/>
      <c r="N20" s="78"/>
      <c r="O20" s="78"/>
      <c r="P20" s="67"/>
    </row>
    <row r="21" spans="1:16" x14ac:dyDescent="0.25">
      <c r="A21" s="78"/>
      <c r="B21" s="259" t="s">
        <v>119</v>
      </c>
      <c r="C21" s="260"/>
      <c r="D21" s="260"/>
      <c r="E21" s="260"/>
      <c r="F21" s="260"/>
      <c r="G21" s="261"/>
      <c r="H21" s="110">
        <f>'русский язык'!$F$13</f>
        <v>0</v>
      </c>
      <c r="I21" s="108">
        <v>3</v>
      </c>
      <c r="J21" s="78"/>
      <c r="K21" s="78"/>
      <c r="L21" s="78"/>
      <c r="M21" s="78"/>
      <c r="N21" s="78"/>
      <c r="O21" s="78"/>
      <c r="P21" s="67"/>
    </row>
    <row r="22" spans="1:16" x14ac:dyDescent="0.25">
      <c r="A22" s="78"/>
      <c r="B22" s="249" t="s">
        <v>120</v>
      </c>
      <c r="C22" s="249"/>
      <c r="D22" s="249"/>
      <c r="E22" s="249"/>
      <c r="F22" s="249"/>
      <c r="G22" s="249"/>
      <c r="H22" s="110">
        <f>'русский язык'!$G$13</f>
        <v>0</v>
      </c>
      <c r="I22" s="108">
        <v>1</v>
      </c>
      <c r="J22" s="78"/>
      <c r="K22" s="78"/>
      <c r="L22" s="78"/>
      <c r="M22" s="78"/>
      <c r="N22" s="78"/>
      <c r="O22" s="78"/>
      <c r="P22" s="67"/>
    </row>
    <row r="23" spans="1:16" x14ac:dyDescent="0.25">
      <c r="A23" s="78"/>
      <c r="B23" s="249" t="s">
        <v>136</v>
      </c>
      <c r="C23" s="249"/>
      <c r="D23" s="249"/>
      <c r="E23" s="249"/>
      <c r="F23" s="249"/>
      <c r="G23" s="249"/>
      <c r="H23" s="110">
        <f>'русский язык'!$H$13</f>
        <v>0</v>
      </c>
      <c r="I23" s="108">
        <v>3</v>
      </c>
      <c r="J23" s="78"/>
      <c r="K23" s="78"/>
      <c r="L23" s="78"/>
      <c r="M23" s="78"/>
      <c r="N23" s="78"/>
      <c r="O23" s="78"/>
      <c r="P23" s="67"/>
    </row>
    <row r="24" spans="1:16" x14ac:dyDescent="0.25">
      <c r="A24" s="78"/>
      <c r="B24" s="249" t="s">
        <v>135</v>
      </c>
      <c r="C24" s="249"/>
      <c r="D24" s="249"/>
      <c r="E24" s="249"/>
      <c r="F24" s="249"/>
      <c r="G24" s="249"/>
      <c r="H24" s="110">
        <f>'русский язык'!$J$13</f>
        <v>0</v>
      </c>
      <c r="I24" s="108">
        <v>2</v>
      </c>
      <c r="J24" s="78"/>
      <c r="K24" s="78"/>
      <c r="L24" s="78"/>
      <c r="M24" s="78"/>
      <c r="N24" s="78"/>
      <c r="O24" s="78"/>
      <c r="P24" s="67"/>
    </row>
    <row r="25" spans="1:16" x14ac:dyDescent="0.25">
      <c r="A25" s="78"/>
      <c r="B25" s="249" t="s">
        <v>123</v>
      </c>
      <c r="C25" s="249"/>
      <c r="D25" s="249"/>
      <c r="E25" s="249"/>
      <c r="F25" s="249"/>
      <c r="G25" s="249"/>
      <c r="H25" s="110">
        <f>'русский язык'!$K$13</f>
        <v>0</v>
      </c>
      <c r="I25" s="108">
        <v>1</v>
      </c>
      <c r="J25" s="78"/>
      <c r="K25" s="78"/>
      <c r="L25" s="78"/>
      <c r="M25" s="78"/>
      <c r="N25" s="78"/>
      <c r="O25" s="78"/>
      <c r="P25" s="67"/>
    </row>
    <row r="26" spans="1:16" x14ac:dyDescent="0.25">
      <c r="A26" s="78"/>
      <c r="B26" s="222" t="s">
        <v>124</v>
      </c>
      <c r="C26" s="222"/>
      <c r="D26" s="222"/>
      <c r="E26" s="222"/>
      <c r="F26" s="222"/>
      <c r="G26" s="222"/>
      <c r="H26" s="110">
        <f>'русский язык'!$L$13</f>
        <v>0</v>
      </c>
      <c r="I26" s="108">
        <v>2</v>
      </c>
      <c r="J26" s="78"/>
      <c r="K26" s="78"/>
      <c r="L26" s="78"/>
      <c r="M26" s="78"/>
      <c r="N26" s="78"/>
      <c r="O26" s="78"/>
      <c r="P26" s="67"/>
    </row>
    <row r="27" spans="1:16" x14ac:dyDescent="0.25">
      <c r="A27" s="78"/>
      <c r="B27" s="249" t="s">
        <v>125</v>
      </c>
      <c r="C27" s="249"/>
      <c r="D27" s="249"/>
      <c r="E27" s="249"/>
      <c r="F27" s="249"/>
      <c r="G27" s="249"/>
      <c r="H27" s="110">
        <f>'русский язык'!$M$13</f>
        <v>0</v>
      </c>
      <c r="I27" s="108">
        <v>3</v>
      </c>
      <c r="J27" s="78"/>
      <c r="K27" s="78"/>
      <c r="L27" s="78"/>
      <c r="M27" s="78"/>
      <c r="N27" s="78"/>
      <c r="O27" s="78"/>
      <c r="P27" s="67"/>
    </row>
    <row r="28" spans="1:16" x14ac:dyDescent="0.25">
      <c r="A28" s="78"/>
      <c r="B28" s="249" t="s">
        <v>126</v>
      </c>
      <c r="C28" s="249"/>
      <c r="D28" s="249"/>
      <c r="E28" s="249"/>
      <c r="F28" s="249"/>
      <c r="G28" s="249"/>
      <c r="H28" s="110">
        <f>'русский язык'!$N$13</f>
        <v>0</v>
      </c>
      <c r="I28" s="108">
        <v>2</v>
      </c>
      <c r="J28" s="78"/>
      <c r="K28" s="78"/>
      <c r="L28" s="78"/>
      <c r="M28" s="78"/>
      <c r="N28" s="78"/>
      <c r="O28" s="78"/>
      <c r="P28" s="67"/>
    </row>
    <row r="29" spans="1:16" x14ac:dyDescent="0.25">
      <c r="A29" s="78"/>
      <c r="B29" s="249" t="s">
        <v>127</v>
      </c>
      <c r="C29" s="249"/>
      <c r="D29" s="249"/>
      <c r="E29" s="249"/>
      <c r="F29" s="249"/>
      <c r="G29" s="249"/>
      <c r="H29" s="110">
        <f>'русский язык'!$O$13</f>
        <v>0</v>
      </c>
      <c r="I29" s="108">
        <v>1</v>
      </c>
      <c r="J29" s="78"/>
      <c r="K29" s="78"/>
      <c r="L29" s="78"/>
      <c r="M29" s="78"/>
      <c r="N29" s="78"/>
      <c r="O29" s="78"/>
      <c r="P29" s="67"/>
    </row>
    <row r="30" spans="1:16" x14ac:dyDescent="0.25">
      <c r="A30" s="78"/>
      <c r="B30" s="249" t="s">
        <v>128</v>
      </c>
      <c r="C30" s="249"/>
      <c r="D30" s="249"/>
      <c r="E30" s="249"/>
      <c r="F30" s="249"/>
      <c r="G30" s="249"/>
      <c r="H30" s="110">
        <f>'русский язык'!$P$13</f>
        <v>0</v>
      </c>
      <c r="I30" s="108">
        <v>1</v>
      </c>
      <c r="J30" s="78"/>
      <c r="K30" s="78"/>
      <c r="L30" s="78"/>
      <c r="M30" s="78"/>
      <c r="N30" s="78"/>
      <c r="O30" s="78"/>
      <c r="P30" s="67"/>
    </row>
    <row r="31" spans="1:16" x14ac:dyDescent="0.25">
      <c r="A31" s="78"/>
      <c r="B31" s="249" t="s">
        <v>129</v>
      </c>
      <c r="C31" s="249"/>
      <c r="D31" s="249"/>
      <c r="E31" s="249"/>
      <c r="F31" s="249"/>
      <c r="G31" s="249"/>
      <c r="H31" s="110">
        <f>'русский язык'!$Q$13</f>
        <v>0</v>
      </c>
      <c r="I31" s="108">
        <v>2</v>
      </c>
      <c r="J31" s="78"/>
      <c r="K31" s="78"/>
      <c r="L31" s="78"/>
      <c r="M31" s="78"/>
      <c r="N31" s="78"/>
      <c r="O31" s="78"/>
      <c r="P31" s="67"/>
    </row>
    <row r="32" spans="1:16" x14ac:dyDescent="0.25">
      <c r="A32" s="78"/>
      <c r="B32" s="222" t="s">
        <v>130</v>
      </c>
      <c r="C32" s="222"/>
      <c r="D32" s="222"/>
      <c r="E32" s="222"/>
      <c r="F32" s="222"/>
      <c r="G32" s="222"/>
      <c r="H32" s="110">
        <f>'русский язык'!$R$13</f>
        <v>0</v>
      </c>
      <c r="I32" s="108">
        <v>3</v>
      </c>
      <c r="J32" s="78"/>
      <c r="K32" s="78"/>
      <c r="L32" s="78"/>
      <c r="M32" s="78"/>
      <c r="N32" s="78"/>
      <c r="O32" s="78"/>
      <c r="P32" s="67"/>
    </row>
    <row r="33" spans="1:16" x14ac:dyDescent="0.25">
      <c r="A33" s="78"/>
      <c r="B33" s="222" t="s">
        <v>131</v>
      </c>
      <c r="C33" s="222"/>
      <c r="D33" s="222"/>
      <c r="E33" s="222"/>
      <c r="F33" s="222"/>
      <c r="G33" s="222"/>
      <c r="H33" s="110">
        <f>'русский язык'!$S$13</f>
        <v>0</v>
      </c>
      <c r="I33" s="108">
        <v>3</v>
      </c>
      <c r="J33" s="78"/>
      <c r="K33" s="78"/>
      <c r="L33" s="78"/>
      <c r="M33" s="78"/>
      <c r="N33" s="78"/>
      <c r="O33" s="78"/>
      <c r="P33" s="67"/>
    </row>
    <row r="34" spans="1:16" x14ac:dyDescent="0.25">
      <c r="A34" s="78"/>
      <c r="B34" s="249" t="s">
        <v>132</v>
      </c>
      <c r="C34" s="249"/>
      <c r="D34" s="249"/>
      <c r="E34" s="249"/>
      <c r="F34" s="249"/>
      <c r="G34" s="249"/>
      <c r="H34" s="110">
        <f>'русский язык'!$T$13</f>
        <v>0</v>
      </c>
      <c r="I34" s="108">
        <v>1</v>
      </c>
      <c r="J34" s="78"/>
      <c r="K34" s="78"/>
      <c r="L34" s="78"/>
      <c r="M34" s="78"/>
      <c r="N34" s="78"/>
      <c r="O34" s="78"/>
      <c r="P34" s="67"/>
    </row>
    <row r="35" spans="1:16" ht="31.5" customHeight="1" x14ac:dyDescent="0.25">
      <c r="A35" s="78"/>
      <c r="B35" s="222" t="s">
        <v>133</v>
      </c>
      <c r="C35" s="222"/>
      <c r="D35" s="222"/>
      <c r="E35" s="222"/>
      <c r="F35" s="222"/>
      <c r="G35" s="222"/>
      <c r="H35" s="111">
        <f>'русский язык'!$U$13</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язык'!$BX$13</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язык'!$BY$13</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362" priority="20" operator="equal">
      <formula>5</formula>
    </cfRule>
    <cfRule type="cellIs" dxfId="361" priority="21" operator="equal">
      <formula>4</formula>
    </cfRule>
    <cfRule type="cellIs" dxfId="360" priority="22" operator="equal">
      <formula>3</formula>
    </cfRule>
    <cfRule type="cellIs" dxfId="359" priority="23" operator="equal">
      <formula>2</formula>
    </cfRule>
  </conditionalFormatting>
  <conditionalFormatting sqref="H19:H35">
    <cfRule type="cellIs" dxfId="358" priority="19" operator="equal">
      <formula>0</formula>
    </cfRule>
  </conditionalFormatting>
  <conditionalFormatting sqref="H19">
    <cfRule type="cellIs" dxfId="357" priority="18" operator="equal">
      <formula>4</formula>
    </cfRule>
  </conditionalFormatting>
  <conditionalFormatting sqref="H20">
    <cfRule type="cellIs" dxfId="356" priority="17" operator="equal">
      <formula>3</formula>
    </cfRule>
  </conditionalFormatting>
  <conditionalFormatting sqref="H21">
    <cfRule type="cellIs" dxfId="355" priority="16" operator="equal">
      <formula>3</formula>
    </cfRule>
  </conditionalFormatting>
  <conditionalFormatting sqref="H22">
    <cfRule type="cellIs" dxfId="354" priority="15" operator="equal">
      <formula>1</formula>
    </cfRule>
  </conditionalFormatting>
  <conditionalFormatting sqref="H23">
    <cfRule type="cellIs" dxfId="353" priority="14" operator="equal">
      <formula>3</formula>
    </cfRule>
  </conditionalFormatting>
  <conditionalFormatting sqref="H24">
    <cfRule type="cellIs" dxfId="352" priority="13" operator="equal">
      <formula>2</formula>
    </cfRule>
  </conditionalFormatting>
  <conditionalFormatting sqref="H25">
    <cfRule type="cellIs" dxfId="351" priority="12" operator="equal">
      <formula>1</formula>
    </cfRule>
  </conditionalFormatting>
  <conditionalFormatting sqref="H26">
    <cfRule type="cellIs" dxfId="350" priority="11" operator="equal">
      <formula>2</formula>
    </cfRule>
  </conditionalFormatting>
  <conditionalFormatting sqref="H27">
    <cfRule type="cellIs" dxfId="349" priority="10" operator="equal">
      <formula>3</formula>
    </cfRule>
  </conditionalFormatting>
  <conditionalFormatting sqref="H28">
    <cfRule type="cellIs" dxfId="348" priority="9" operator="equal">
      <formula>2</formula>
    </cfRule>
  </conditionalFormatting>
  <conditionalFormatting sqref="H29">
    <cfRule type="cellIs" dxfId="347" priority="8" operator="equal">
      <formula>1</formula>
    </cfRule>
  </conditionalFormatting>
  <conditionalFormatting sqref="H30">
    <cfRule type="cellIs" dxfId="346" priority="7" operator="equal">
      <formula>1</formula>
    </cfRule>
  </conditionalFormatting>
  <conditionalFormatting sqref="H31">
    <cfRule type="cellIs" dxfId="345" priority="6" operator="equal">
      <formula>2</formula>
    </cfRule>
  </conditionalFormatting>
  <conditionalFormatting sqref="H32">
    <cfRule type="cellIs" dxfId="344" priority="5" operator="equal">
      <formula>3</formula>
    </cfRule>
  </conditionalFormatting>
  <conditionalFormatting sqref="H33">
    <cfRule type="cellIs" dxfId="343" priority="4" operator="equal">
      <formula>3</formula>
    </cfRule>
  </conditionalFormatting>
  <conditionalFormatting sqref="H34">
    <cfRule type="cellIs" dxfId="342" priority="3" operator="equal">
      <formula>1</formula>
    </cfRule>
  </conditionalFormatting>
  <conditionalFormatting sqref="H35">
    <cfRule type="cellIs" dxfId="341" priority="2" operator="equal">
      <formula>3</formula>
    </cfRule>
  </conditionalFormatting>
  <conditionalFormatting sqref="J15:K15">
    <cfRule type="cellIs" dxfId="340" priority="1" operator="equal">
      <formula>0</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0"/>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класса'!$B$14</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язык'!$AI$14</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язык'!$AK$14</f>
        <v>0</v>
      </c>
      <c r="D6" s="91">
        <v>3</v>
      </c>
      <c r="E6" s="92">
        <f t="shared" si="0"/>
        <v>0</v>
      </c>
      <c r="F6" s="78"/>
      <c r="G6" s="71"/>
      <c r="H6" s="85"/>
      <c r="I6" s="85"/>
      <c r="J6" s="85"/>
      <c r="K6" s="1"/>
      <c r="L6" s="1"/>
      <c r="M6" s="1"/>
      <c r="N6" s="78"/>
      <c r="O6" s="78"/>
      <c r="P6" s="67"/>
    </row>
    <row r="7" spans="1:16" ht="15.75" x14ac:dyDescent="0.25">
      <c r="A7" s="78"/>
      <c r="B7" s="3" t="s">
        <v>74</v>
      </c>
      <c r="C7" s="91">
        <f>'русский язык'!$Q$14</f>
        <v>0</v>
      </c>
      <c r="D7" s="91">
        <v>2</v>
      </c>
      <c r="E7" s="92">
        <f t="shared" si="0"/>
        <v>0</v>
      </c>
      <c r="F7" s="78"/>
      <c r="G7" s="86"/>
      <c r="H7" s="87"/>
      <c r="I7" s="87"/>
      <c r="J7" s="69"/>
      <c r="K7" s="1"/>
      <c r="L7" s="1"/>
      <c r="M7" s="1"/>
      <c r="N7" s="78"/>
      <c r="O7" s="78"/>
      <c r="P7" s="67"/>
    </row>
    <row r="8" spans="1:16" ht="15.75" x14ac:dyDescent="0.25">
      <c r="A8" s="78"/>
      <c r="B8" s="3" t="s">
        <v>75</v>
      </c>
      <c r="C8" s="91">
        <f>'русский язык'!$AJ$14</f>
        <v>0</v>
      </c>
      <c r="D8" s="91">
        <v>13</v>
      </c>
      <c r="E8" s="92">
        <f t="shared" si="0"/>
        <v>0</v>
      </c>
      <c r="F8" s="78"/>
      <c r="G8" s="86"/>
      <c r="H8" s="87"/>
      <c r="I8" s="87"/>
      <c r="J8" s="69"/>
      <c r="K8" s="1"/>
      <c r="L8" s="1"/>
      <c r="M8" s="1"/>
      <c r="N8" s="78"/>
      <c r="O8" s="78"/>
      <c r="P8" s="67"/>
    </row>
    <row r="9" spans="1:16" ht="15.75" x14ac:dyDescent="0.25">
      <c r="A9" s="78"/>
      <c r="B9" s="3" t="s">
        <v>76</v>
      </c>
      <c r="C9" s="91">
        <f>'русский язык'!$AL$14</f>
        <v>0</v>
      </c>
      <c r="D9" s="91">
        <v>4</v>
      </c>
      <c r="E9" s="92">
        <f t="shared" si="0"/>
        <v>0</v>
      </c>
      <c r="F9" s="78"/>
      <c r="G9" s="86"/>
      <c r="H9" s="87"/>
      <c r="I9" s="87"/>
      <c r="J9" s="69"/>
      <c r="K9" s="1"/>
      <c r="L9" s="1"/>
      <c r="M9" s="1"/>
      <c r="N9" s="78"/>
      <c r="O9" s="78"/>
      <c r="P9" s="67"/>
    </row>
    <row r="10" spans="1:16" ht="15.75" x14ac:dyDescent="0.25">
      <c r="A10" s="78"/>
      <c r="B10" s="3" t="s">
        <v>80</v>
      </c>
      <c r="C10" s="91">
        <f>'русский язык'!$AN$14</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язык'!$AM$14</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язык'!$Z$14</f>
        <v>0</v>
      </c>
      <c r="D13" s="87"/>
      <c r="E13" s="69"/>
      <c r="F13" s="78"/>
      <c r="G13" s="1"/>
      <c r="H13" s="1"/>
      <c r="I13" s="1"/>
      <c r="J13" s="1"/>
      <c r="K13" s="1"/>
      <c r="L13" s="1"/>
      <c r="M13" s="1"/>
      <c r="N13" s="78"/>
      <c r="O13" s="78"/>
      <c r="P13" s="67"/>
    </row>
    <row r="14" spans="1:16" ht="9" customHeight="1"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ht="9" customHeight="1"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7.75" customHeight="1" x14ac:dyDescent="0.25">
      <c r="A19" s="78"/>
      <c r="B19" s="222" t="s">
        <v>117</v>
      </c>
      <c r="C19" s="222"/>
      <c r="D19" s="222"/>
      <c r="E19" s="222"/>
      <c r="F19" s="222"/>
      <c r="G19" s="222"/>
      <c r="H19" s="111">
        <f>'русский язык'!$D$14</f>
        <v>0</v>
      </c>
      <c r="I19" s="108">
        <v>4</v>
      </c>
      <c r="J19" s="78"/>
      <c r="K19" s="78"/>
      <c r="L19" s="78"/>
      <c r="M19" s="78"/>
      <c r="N19" s="78"/>
      <c r="O19" s="78"/>
      <c r="P19" s="67"/>
    </row>
    <row r="20" spans="1:16" ht="31.5" customHeight="1" x14ac:dyDescent="0.25">
      <c r="A20" s="78"/>
      <c r="B20" s="222" t="s">
        <v>134</v>
      </c>
      <c r="C20" s="222"/>
      <c r="D20" s="222"/>
      <c r="E20" s="222"/>
      <c r="F20" s="222"/>
      <c r="G20" s="222"/>
      <c r="H20" s="111">
        <f>'русский язык'!$E$14</f>
        <v>0</v>
      </c>
      <c r="I20" s="108">
        <v>3</v>
      </c>
      <c r="J20" s="78"/>
      <c r="K20" s="78"/>
      <c r="L20" s="78"/>
      <c r="M20" s="78"/>
      <c r="N20" s="78"/>
      <c r="O20" s="78"/>
      <c r="P20" s="67"/>
    </row>
    <row r="21" spans="1:16" x14ac:dyDescent="0.25">
      <c r="A21" s="78"/>
      <c r="B21" s="259" t="s">
        <v>119</v>
      </c>
      <c r="C21" s="260"/>
      <c r="D21" s="260"/>
      <c r="E21" s="260"/>
      <c r="F21" s="260"/>
      <c r="G21" s="261"/>
      <c r="H21" s="110">
        <f>'русский язык'!$F$14</f>
        <v>0</v>
      </c>
      <c r="I21" s="108">
        <v>3</v>
      </c>
      <c r="J21" s="78"/>
      <c r="K21" s="78"/>
      <c r="L21" s="78"/>
      <c r="M21" s="78"/>
      <c r="N21" s="78"/>
      <c r="O21" s="78"/>
      <c r="P21" s="67"/>
    </row>
    <row r="22" spans="1:16" x14ac:dyDescent="0.25">
      <c r="A22" s="78"/>
      <c r="B22" s="249" t="s">
        <v>120</v>
      </c>
      <c r="C22" s="249"/>
      <c r="D22" s="249"/>
      <c r="E22" s="249"/>
      <c r="F22" s="249"/>
      <c r="G22" s="249"/>
      <c r="H22" s="110">
        <f>'русский язык'!$G$14</f>
        <v>0</v>
      </c>
      <c r="I22" s="108">
        <v>1</v>
      </c>
      <c r="J22" s="78"/>
      <c r="K22" s="78"/>
      <c r="L22" s="78"/>
      <c r="M22" s="78"/>
      <c r="N22" s="78"/>
      <c r="O22" s="78"/>
      <c r="P22" s="67"/>
    </row>
    <row r="23" spans="1:16" x14ac:dyDescent="0.25">
      <c r="A23" s="78"/>
      <c r="B23" s="249" t="s">
        <v>136</v>
      </c>
      <c r="C23" s="249"/>
      <c r="D23" s="249"/>
      <c r="E23" s="249"/>
      <c r="F23" s="249"/>
      <c r="G23" s="249"/>
      <c r="H23" s="110">
        <f>'русский язык'!$H$14</f>
        <v>0</v>
      </c>
      <c r="I23" s="108">
        <v>3</v>
      </c>
      <c r="J23" s="78"/>
      <c r="K23" s="78"/>
      <c r="L23" s="78"/>
      <c r="M23" s="78"/>
      <c r="N23" s="78"/>
      <c r="O23" s="78"/>
      <c r="P23" s="67"/>
    </row>
    <row r="24" spans="1:16" x14ac:dyDescent="0.25">
      <c r="A24" s="78"/>
      <c r="B24" s="249" t="s">
        <v>135</v>
      </c>
      <c r="C24" s="249"/>
      <c r="D24" s="249"/>
      <c r="E24" s="249"/>
      <c r="F24" s="249"/>
      <c r="G24" s="249"/>
      <c r="H24" s="110">
        <f>'русский язык'!$J$14</f>
        <v>0</v>
      </c>
      <c r="I24" s="108">
        <v>2</v>
      </c>
      <c r="J24" s="78"/>
      <c r="K24" s="78"/>
      <c r="L24" s="78"/>
      <c r="M24" s="78"/>
      <c r="N24" s="78"/>
      <c r="O24" s="78"/>
      <c r="P24" s="67"/>
    </row>
    <row r="25" spans="1:16" x14ac:dyDescent="0.25">
      <c r="A25" s="78"/>
      <c r="B25" s="249" t="s">
        <v>123</v>
      </c>
      <c r="C25" s="249"/>
      <c r="D25" s="249"/>
      <c r="E25" s="249"/>
      <c r="F25" s="249"/>
      <c r="G25" s="249"/>
      <c r="H25" s="110">
        <f>'русский язык'!$K$14</f>
        <v>0</v>
      </c>
      <c r="I25" s="108">
        <v>1</v>
      </c>
      <c r="J25" s="78"/>
      <c r="K25" s="78"/>
      <c r="L25" s="78"/>
      <c r="M25" s="78"/>
      <c r="N25" s="78"/>
      <c r="O25" s="78"/>
      <c r="P25" s="67"/>
    </row>
    <row r="26" spans="1:16" x14ac:dyDescent="0.25">
      <c r="A26" s="78"/>
      <c r="B26" s="222" t="s">
        <v>124</v>
      </c>
      <c r="C26" s="222"/>
      <c r="D26" s="222"/>
      <c r="E26" s="222"/>
      <c r="F26" s="222"/>
      <c r="G26" s="222"/>
      <c r="H26" s="110">
        <f>'русский язык'!$L$14</f>
        <v>0</v>
      </c>
      <c r="I26" s="108">
        <v>2</v>
      </c>
      <c r="J26" s="78"/>
      <c r="K26" s="78"/>
      <c r="L26" s="78"/>
      <c r="M26" s="78"/>
      <c r="N26" s="78"/>
      <c r="O26" s="78"/>
      <c r="P26" s="67"/>
    </row>
    <row r="27" spans="1:16" x14ac:dyDescent="0.25">
      <c r="A27" s="78"/>
      <c r="B27" s="249" t="s">
        <v>125</v>
      </c>
      <c r="C27" s="249"/>
      <c r="D27" s="249"/>
      <c r="E27" s="249"/>
      <c r="F27" s="249"/>
      <c r="G27" s="249"/>
      <c r="H27" s="110">
        <f>'русский язык'!$M$14</f>
        <v>0</v>
      </c>
      <c r="I27" s="108">
        <v>3</v>
      </c>
      <c r="J27" s="78"/>
      <c r="K27" s="78"/>
      <c r="L27" s="78"/>
      <c r="M27" s="78"/>
      <c r="N27" s="78"/>
      <c r="O27" s="78"/>
      <c r="P27" s="67"/>
    </row>
    <row r="28" spans="1:16" x14ac:dyDescent="0.25">
      <c r="A28" s="78"/>
      <c r="B28" s="249" t="s">
        <v>126</v>
      </c>
      <c r="C28" s="249"/>
      <c r="D28" s="249"/>
      <c r="E28" s="249"/>
      <c r="F28" s="249"/>
      <c r="G28" s="249"/>
      <c r="H28" s="110">
        <f>'русский язык'!$N$14</f>
        <v>0</v>
      </c>
      <c r="I28" s="108">
        <v>2</v>
      </c>
      <c r="J28" s="78"/>
      <c r="K28" s="78"/>
      <c r="L28" s="78"/>
      <c r="M28" s="78"/>
      <c r="N28" s="78"/>
      <c r="O28" s="78"/>
      <c r="P28" s="67"/>
    </row>
    <row r="29" spans="1:16" x14ac:dyDescent="0.25">
      <c r="A29" s="78"/>
      <c r="B29" s="249" t="s">
        <v>127</v>
      </c>
      <c r="C29" s="249"/>
      <c r="D29" s="249"/>
      <c r="E29" s="249"/>
      <c r="F29" s="249"/>
      <c r="G29" s="249"/>
      <c r="H29" s="110">
        <f>'русский язык'!$O$14</f>
        <v>0</v>
      </c>
      <c r="I29" s="108">
        <v>1</v>
      </c>
      <c r="J29" s="78"/>
      <c r="K29" s="78"/>
      <c r="L29" s="78"/>
      <c r="M29" s="78"/>
      <c r="N29" s="78"/>
      <c r="O29" s="78"/>
      <c r="P29" s="67"/>
    </row>
    <row r="30" spans="1:16" x14ac:dyDescent="0.25">
      <c r="A30" s="78"/>
      <c r="B30" s="249" t="s">
        <v>128</v>
      </c>
      <c r="C30" s="249"/>
      <c r="D30" s="249"/>
      <c r="E30" s="249"/>
      <c r="F30" s="249"/>
      <c r="G30" s="249"/>
      <c r="H30" s="110">
        <f>'русский язык'!$P$14</f>
        <v>0</v>
      </c>
      <c r="I30" s="108">
        <v>1</v>
      </c>
      <c r="J30" s="78"/>
      <c r="K30" s="78"/>
      <c r="L30" s="78"/>
      <c r="M30" s="78"/>
      <c r="N30" s="78"/>
      <c r="O30" s="78"/>
      <c r="P30" s="67"/>
    </row>
    <row r="31" spans="1:16" x14ac:dyDescent="0.25">
      <c r="A31" s="78"/>
      <c r="B31" s="249" t="s">
        <v>129</v>
      </c>
      <c r="C31" s="249"/>
      <c r="D31" s="249"/>
      <c r="E31" s="249"/>
      <c r="F31" s="249"/>
      <c r="G31" s="249"/>
      <c r="H31" s="110">
        <f>'русский язык'!$Q$14</f>
        <v>0</v>
      </c>
      <c r="I31" s="108">
        <v>2</v>
      </c>
      <c r="J31" s="78"/>
      <c r="K31" s="78"/>
      <c r="L31" s="78"/>
      <c r="M31" s="78"/>
      <c r="N31" s="78"/>
      <c r="O31" s="78"/>
      <c r="P31" s="67"/>
    </row>
    <row r="32" spans="1:16" x14ac:dyDescent="0.25">
      <c r="A32" s="78"/>
      <c r="B32" s="222" t="s">
        <v>130</v>
      </c>
      <c r="C32" s="222"/>
      <c r="D32" s="222"/>
      <c r="E32" s="222"/>
      <c r="F32" s="222"/>
      <c r="G32" s="222"/>
      <c r="H32" s="110">
        <f>'русский язык'!$R$14</f>
        <v>0</v>
      </c>
      <c r="I32" s="108">
        <v>3</v>
      </c>
      <c r="J32" s="78"/>
      <c r="K32" s="78"/>
      <c r="L32" s="78"/>
      <c r="M32" s="78"/>
      <c r="N32" s="78"/>
      <c r="O32" s="78"/>
      <c r="P32" s="67"/>
    </row>
    <row r="33" spans="1:16" x14ac:dyDescent="0.25">
      <c r="A33" s="78"/>
      <c r="B33" s="222" t="s">
        <v>131</v>
      </c>
      <c r="C33" s="222"/>
      <c r="D33" s="222"/>
      <c r="E33" s="222"/>
      <c r="F33" s="222"/>
      <c r="G33" s="222"/>
      <c r="H33" s="110">
        <f>'русский язык'!$S$14</f>
        <v>0</v>
      </c>
      <c r="I33" s="108">
        <v>3</v>
      </c>
      <c r="J33" s="78"/>
      <c r="K33" s="78"/>
      <c r="L33" s="78"/>
      <c r="M33" s="78"/>
      <c r="N33" s="78"/>
      <c r="O33" s="78"/>
      <c r="P33" s="67"/>
    </row>
    <row r="34" spans="1:16" x14ac:dyDescent="0.25">
      <c r="A34" s="78"/>
      <c r="B34" s="249" t="s">
        <v>132</v>
      </c>
      <c r="C34" s="249"/>
      <c r="D34" s="249"/>
      <c r="E34" s="249"/>
      <c r="F34" s="249"/>
      <c r="G34" s="249"/>
      <c r="H34" s="110">
        <f>'русский язык'!$T$14</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язык'!$U$14</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язык'!$BX$14</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97" t="str">
        <f>IF(B44="","",IF(C13=5,"Обратить внимание на:",IF(C13=4,"Обратить внимание на:","Не усвоены:")))</f>
        <v/>
      </c>
      <c r="C43" s="78"/>
      <c r="D43" s="78"/>
      <c r="E43" s="78"/>
      <c r="F43" s="78"/>
      <c r="G43" s="78"/>
      <c r="H43" s="78"/>
      <c r="I43" s="78"/>
      <c r="J43" s="78"/>
      <c r="K43" s="78"/>
      <c r="L43" s="78"/>
      <c r="M43" s="78"/>
      <c r="N43" s="78"/>
      <c r="O43" s="78"/>
      <c r="P43" s="67"/>
    </row>
    <row r="44" spans="1:16" x14ac:dyDescent="0.25">
      <c r="A44" s="78"/>
      <c r="B44" s="256" t="str">
        <f>'русский язык'!$BY$14</f>
        <v/>
      </c>
      <c r="C44" s="256"/>
      <c r="D44" s="256"/>
      <c r="E44" s="256"/>
      <c r="F44" s="256"/>
      <c r="G44" s="256"/>
      <c r="H44" s="256"/>
      <c r="I44" s="256"/>
      <c r="J44" s="256"/>
      <c r="K44" s="256"/>
      <c r="L44" s="256"/>
      <c r="M44" s="256"/>
      <c r="N44" s="78"/>
      <c r="O44" s="78"/>
      <c r="P44" s="67"/>
    </row>
    <row r="45" spans="1:16" x14ac:dyDescent="0.25">
      <c r="A45" s="78"/>
      <c r="B45" s="256"/>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78"/>
      <c r="C48" s="78"/>
      <c r="D48" s="78"/>
      <c r="E48" s="78"/>
      <c r="F48" s="78"/>
      <c r="G48" s="78"/>
      <c r="H48" s="78"/>
      <c r="I48" s="78"/>
      <c r="J48" s="78"/>
      <c r="K48" s="78"/>
      <c r="L48" s="78"/>
      <c r="M48" s="78"/>
      <c r="N48" s="78"/>
      <c r="O48" s="78"/>
      <c r="P48" s="67"/>
    </row>
    <row r="49" spans="1:16" x14ac:dyDescent="0.25">
      <c r="A49" s="78"/>
      <c r="B49" s="78"/>
      <c r="C49" s="78"/>
      <c r="D49" s="78"/>
      <c r="E49" s="78"/>
      <c r="F49" s="78"/>
      <c r="G49" s="78"/>
      <c r="H49" s="78"/>
      <c r="I49" s="78"/>
      <c r="J49" s="78"/>
      <c r="K49" s="78"/>
      <c r="L49" s="78"/>
      <c r="M49" s="78"/>
      <c r="N49" s="78"/>
      <c r="O49" s="78"/>
      <c r="P49" s="67"/>
    </row>
    <row r="50" spans="1:16" ht="21" x14ac:dyDescent="0.35">
      <c r="A50" s="78"/>
      <c r="B50" s="78"/>
      <c r="C50" s="254"/>
      <c r="D50" s="254"/>
      <c r="E50" s="254"/>
      <c r="F50" s="254"/>
      <c r="G50" s="254"/>
      <c r="H50" s="78"/>
      <c r="I50" s="78"/>
      <c r="J50" s="78"/>
      <c r="K50" s="78"/>
      <c r="L50" s="78"/>
      <c r="M50" s="78"/>
      <c r="N50" s="78"/>
      <c r="O50" s="78"/>
      <c r="P50" s="67"/>
    </row>
    <row r="51" spans="1:16" x14ac:dyDescent="0.25">
      <c r="A51" s="78"/>
      <c r="B51" s="78"/>
      <c r="C51" s="78"/>
      <c r="D51" s="78"/>
      <c r="E51" s="78"/>
      <c r="F51" s="78"/>
      <c r="G51" s="78"/>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B53" s="1"/>
      <c r="C53" s="1"/>
      <c r="D53" s="1"/>
      <c r="E53" s="1"/>
      <c r="F53" s="1"/>
      <c r="G53" s="1"/>
      <c r="H53" s="1"/>
      <c r="I53" s="1"/>
      <c r="J53" s="1"/>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ht="18.75" x14ac:dyDescent="0.3">
      <c r="B70" s="1"/>
      <c r="C70" s="1"/>
      <c r="D70" s="255"/>
      <c r="E70" s="255"/>
      <c r="F70" s="255"/>
      <c r="G70" s="4"/>
      <c r="H70" s="1"/>
      <c r="I70" s="1"/>
      <c r="J70" s="1"/>
    </row>
    <row r="71" spans="2:10" x14ac:dyDescent="0.25">
      <c r="B71" s="1"/>
      <c r="C71" s="1"/>
      <c r="D71" s="1"/>
      <c r="E71" s="1"/>
      <c r="F71" s="1"/>
      <c r="G71" s="1"/>
      <c r="H71" s="1"/>
      <c r="I71" s="1"/>
      <c r="J71" s="1"/>
    </row>
    <row r="72" spans="2:10" x14ac:dyDescent="0.25">
      <c r="B72" s="252" t="str">
        <f>IF(G70="","",IF(G70="ниже базового",Лист1!B25,IF(G70="базовый",Лист1!B7,IF(G70="выше базового",Лист1!B15))))</f>
        <v/>
      </c>
      <c r="C72" s="252"/>
      <c r="D72" s="252"/>
      <c r="E72" s="252"/>
      <c r="F72" s="252"/>
      <c r="G72" s="252"/>
      <c r="H72" s="252"/>
      <c r="I72" s="252"/>
      <c r="J72" s="252"/>
    </row>
    <row r="73" spans="2:10" x14ac:dyDescent="0.25">
      <c r="B73" s="252"/>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1"/>
      <c r="C78" s="1"/>
      <c r="D78" s="1"/>
      <c r="E78" s="1"/>
      <c r="F78" s="1"/>
      <c r="G78" s="1"/>
      <c r="H78" s="1"/>
      <c r="I78" s="1"/>
      <c r="J78" s="1"/>
    </row>
    <row r="79" spans="2:10" x14ac:dyDescent="0.25">
      <c r="B79" s="1"/>
      <c r="C79" s="1"/>
      <c r="D79" s="1"/>
      <c r="E79" s="1"/>
      <c r="F79" s="1"/>
      <c r="G79" s="1"/>
      <c r="H79" s="1"/>
      <c r="I79" s="1"/>
      <c r="J79" s="1"/>
    </row>
    <row r="80" spans="2:10" x14ac:dyDescent="0.25">
      <c r="B80" s="1"/>
      <c r="C80" s="1"/>
      <c r="D80" s="1"/>
      <c r="E80" s="1"/>
      <c r="F80" s="1"/>
      <c r="G80" s="1"/>
      <c r="H80" s="1"/>
      <c r="I80" s="1"/>
      <c r="J80"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0:F70"/>
    <mergeCell ref="B72:J77"/>
    <mergeCell ref="B1:N1"/>
    <mergeCell ref="C2:M2"/>
    <mergeCell ref="C3:G3"/>
    <mergeCell ref="B37:M42"/>
    <mergeCell ref="B44:M47"/>
    <mergeCell ref="C50:G50"/>
    <mergeCell ref="B18:G18"/>
    <mergeCell ref="B19:G19"/>
    <mergeCell ref="B20:G20"/>
    <mergeCell ref="B21:G21"/>
    <mergeCell ref="B22:G22"/>
    <mergeCell ref="B23:G23"/>
  </mergeCells>
  <conditionalFormatting sqref="C13">
    <cfRule type="cellIs" dxfId="339" priority="20" operator="equal">
      <formula>5</formula>
    </cfRule>
    <cfRule type="cellIs" dxfId="338" priority="21" operator="equal">
      <formula>4</formula>
    </cfRule>
    <cfRule type="cellIs" dxfId="337" priority="22" operator="equal">
      <formula>3</formula>
    </cfRule>
    <cfRule type="cellIs" dxfId="336" priority="23" operator="equal">
      <formula>2</formula>
    </cfRule>
  </conditionalFormatting>
  <conditionalFormatting sqref="H19:H35">
    <cfRule type="cellIs" dxfId="335" priority="19" operator="equal">
      <formula>0</formula>
    </cfRule>
  </conditionalFormatting>
  <conditionalFormatting sqref="H19">
    <cfRule type="cellIs" dxfId="334" priority="18" operator="equal">
      <formula>4</formula>
    </cfRule>
  </conditionalFormatting>
  <conditionalFormatting sqref="H20">
    <cfRule type="cellIs" dxfId="333" priority="17" operator="equal">
      <formula>3</formula>
    </cfRule>
  </conditionalFormatting>
  <conditionalFormatting sqref="H21">
    <cfRule type="cellIs" dxfId="332" priority="16" operator="equal">
      <formula>3</formula>
    </cfRule>
  </conditionalFormatting>
  <conditionalFormatting sqref="H22">
    <cfRule type="cellIs" dxfId="331" priority="15" operator="equal">
      <formula>1</formula>
    </cfRule>
  </conditionalFormatting>
  <conditionalFormatting sqref="H23">
    <cfRule type="cellIs" dxfId="330" priority="14" operator="equal">
      <formula>3</formula>
    </cfRule>
  </conditionalFormatting>
  <conditionalFormatting sqref="H24">
    <cfRule type="cellIs" dxfId="329" priority="13" operator="equal">
      <formula>2</formula>
    </cfRule>
  </conditionalFormatting>
  <conditionalFormatting sqref="H25">
    <cfRule type="cellIs" dxfId="328" priority="12" operator="equal">
      <formula>1</formula>
    </cfRule>
  </conditionalFormatting>
  <conditionalFormatting sqref="H26">
    <cfRule type="cellIs" dxfId="327" priority="11" operator="equal">
      <formula>2</formula>
    </cfRule>
  </conditionalFormatting>
  <conditionalFormatting sqref="H27">
    <cfRule type="cellIs" dxfId="326" priority="10" operator="equal">
      <formula>3</formula>
    </cfRule>
  </conditionalFormatting>
  <conditionalFormatting sqref="H28">
    <cfRule type="cellIs" dxfId="325" priority="9" operator="equal">
      <formula>2</formula>
    </cfRule>
  </conditionalFormatting>
  <conditionalFormatting sqref="H29">
    <cfRule type="cellIs" dxfId="324" priority="8" operator="equal">
      <formula>1</formula>
    </cfRule>
  </conditionalFormatting>
  <conditionalFormatting sqref="H30">
    <cfRule type="cellIs" dxfId="323" priority="7" operator="equal">
      <formula>1</formula>
    </cfRule>
  </conditionalFormatting>
  <conditionalFormatting sqref="H31">
    <cfRule type="cellIs" dxfId="322" priority="6" operator="equal">
      <formula>2</formula>
    </cfRule>
  </conditionalFormatting>
  <conditionalFormatting sqref="H32">
    <cfRule type="cellIs" dxfId="321" priority="5" operator="equal">
      <formula>3</formula>
    </cfRule>
  </conditionalFormatting>
  <conditionalFormatting sqref="H33">
    <cfRule type="cellIs" dxfId="320" priority="4" operator="equal">
      <formula>3</formula>
    </cfRule>
  </conditionalFormatting>
  <conditionalFormatting sqref="H34">
    <cfRule type="cellIs" dxfId="319" priority="3" operator="equal">
      <formula>1</formula>
    </cfRule>
  </conditionalFormatting>
  <conditionalFormatting sqref="H35">
    <cfRule type="cellIs" dxfId="318" priority="2" operator="equal">
      <formula>3</formula>
    </cfRule>
  </conditionalFormatting>
  <conditionalFormatting sqref="J15:K15">
    <cfRule type="cellIs" dxfId="317" priority="1" operator="equal">
      <formula>0</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класса'!$B$15</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язык'!$AI$15</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язык'!$AK$15</f>
        <v>0</v>
      </c>
      <c r="D6" s="91">
        <v>3</v>
      </c>
      <c r="E6" s="92">
        <f t="shared" si="0"/>
        <v>0</v>
      </c>
      <c r="F6" s="78"/>
      <c r="G6" s="71"/>
      <c r="H6" s="85"/>
      <c r="I6" s="85"/>
      <c r="J6" s="85"/>
      <c r="K6" s="1"/>
      <c r="L6" s="1"/>
      <c r="M6" s="1"/>
      <c r="N6" s="78"/>
      <c r="O6" s="78"/>
      <c r="P6" s="67"/>
    </row>
    <row r="7" spans="1:16" ht="15.75" x14ac:dyDescent="0.25">
      <c r="A7" s="78"/>
      <c r="B7" s="3" t="s">
        <v>74</v>
      </c>
      <c r="C7" s="91">
        <f>'русский язык'!$Q$15</f>
        <v>0</v>
      </c>
      <c r="D7" s="91">
        <v>2</v>
      </c>
      <c r="E7" s="92">
        <f t="shared" si="0"/>
        <v>0</v>
      </c>
      <c r="F7" s="78"/>
      <c r="G7" s="86"/>
      <c r="H7" s="87"/>
      <c r="I7" s="87"/>
      <c r="J7" s="69"/>
      <c r="K7" s="1"/>
      <c r="L7" s="1"/>
      <c r="M7" s="1"/>
      <c r="N7" s="78"/>
      <c r="O7" s="78"/>
      <c r="P7" s="67"/>
    </row>
    <row r="8" spans="1:16" ht="15.75" x14ac:dyDescent="0.25">
      <c r="A8" s="78"/>
      <c r="B8" s="3" t="s">
        <v>75</v>
      </c>
      <c r="C8" s="91">
        <f>'русский язык'!$AJ$15</f>
        <v>0</v>
      </c>
      <c r="D8" s="91">
        <v>13</v>
      </c>
      <c r="E8" s="92">
        <f t="shared" si="0"/>
        <v>0</v>
      </c>
      <c r="F8" s="78"/>
      <c r="G8" s="86"/>
      <c r="H8" s="87"/>
      <c r="I8" s="87"/>
      <c r="J8" s="69"/>
      <c r="K8" s="1"/>
      <c r="L8" s="1"/>
      <c r="M8" s="1"/>
      <c r="N8" s="78"/>
      <c r="O8" s="78"/>
      <c r="P8" s="67"/>
    </row>
    <row r="9" spans="1:16" ht="15.75" x14ac:dyDescent="0.25">
      <c r="A9" s="78"/>
      <c r="B9" s="3" t="s">
        <v>76</v>
      </c>
      <c r="C9" s="91">
        <f>'русский язык'!$AL$15</f>
        <v>0</v>
      </c>
      <c r="D9" s="91">
        <v>4</v>
      </c>
      <c r="E9" s="92">
        <f t="shared" si="0"/>
        <v>0</v>
      </c>
      <c r="F9" s="78"/>
      <c r="G9" s="86"/>
      <c r="H9" s="87"/>
      <c r="I9" s="87"/>
      <c r="J9" s="69"/>
      <c r="K9" s="1"/>
      <c r="L9" s="1"/>
      <c r="M9" s="1"/>
      <c r="N9" s="78"/>
      <c r="O9" s="78"/>
      <c r="P9" s="67"/>
    </row>
    <row r="10" spans="1:16" ht="15.75" x14ac:dyDescent="0.25">
      <c r="A10" s="78"/>
      <c r="B10" s="3" t="s">
        <v>80</v>
      </c>
      <c r="C10" s="91">
        <f>'русский язык'!$AN$15</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язык'!$AM$15</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язык'!$Z$15</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1.5" customHeight="1" x14ac:dyDescent="0.25">
      <c r="A19" s="78"/>
      <c r="B19" s="222" t="s">
        <v>117</v>
      </c>
      <c r="C19" s="222"/>
      <c r="D19" s="222"/>
      <c r="E19" s="222"/>
      <c r="F19" s="222"/>
      <c r="G19" s="222"/>
      <c r="H19" s="111">
        <f>'русский язык'!$D$15</f>
        <v>0</v>
      </c>
      <c r="I19" s="108">
        <v>4</v>
      </c>
      <c r="J19" s="78"/>
      <c r="K19" s="78"/>
      <c r="L19" s="78"/>
      <c r="M19" s="78"/>
      <c r="N19" s="78"/>
      <c r="O19" s="78"/>
      <c r="P19" s="67"/>
    </row>
    <row r="20" spans="1:16" ht="27.75" customHeight="1" x14ac:dyDescent="0.25">
      <c r="A20" s="78"/>
      <c r="B20" s="222" t="s">
        <v>134</v>
      </c>
      <c r="C20" s="222"/>
      <c r="D20" s="222"/>
      <c r="E20" s="222"/>
      <c r="F20" s="222"/>
      <c r="G20" s="222"/>
      <c r="H20" s="111">
        <f>'русский язык'!$E$15</f>
        <v>0</v>
      </c>
      <c r="I20" s="108">
        <v>3</v>
      </c>
      <c r="J20" s="78"/>
      <c r="K20" s="78"/>
      <c r="L20" s="78"/>
      <c r="M20" s="78"/>
      <c r="N20" s="78"/>
      <c r="O20" s="78"/>
      <c r="P20" s="67"/>
    </row>
    <row r="21" spans="1:16" x14ac:dyDescent="0.25">
      <c r="A21" s="78"/>
      <c r="B21" s="259" t="s">
        <v>119</v>
      </c>
      <c r="C21" s="260"/>
      <c r="D21" s="260"/>
      <c r="E21" s="260"/>
      <c r="F21" s="260"/>
      <c r="G21" s="261"/>
      <c r="H21" s="110">
        <f>'русский язык'!$F$15</f>
        <v>0</v>
      </c>
      <c r="I21" s="108">
        <v>3</v>
      </c>
      <c r="J21" s="78"/>
      <c r="K21" s="78"/>
      <c r="L21" s="78"/>
      <c r="M21" s="78"/>
      <c r="N21" s="78"/>
      <c r="O21" s="78"/>
      <c r="P21" s="67"/>
    </row>
    <row r="22" spans="1:16" x14ac:dyDescent="0.25">
      <c r="A22" s="78"/>
      <c r="B22" s="249" t="s">
        <v>120</v>
      </c>
      <c r="C22" s="249"/>
      <c r="D22" s="249"/>
      <c r="E22" s="249"/>
      <c r="F22" s="249"/>
      <c r="G22" s="249"/>
      <c r="H22" s="110">
        <f>'русский язык'!$G$15</f>
        <v>0</v>
      </c>
      <c r="I22" s="108">
        <v>1</v>
      </c>
      <c r="J22" s="78"/>
      <c r="K22" s="78"/>
      <c r="L22" s="78"/>
      <c r="M22" s="78"/>
      <c r="N22" s="78"/>
      <c r="O22" s="78"/>
      <c r="P22" s="67"/>
    </row>
    <row r="23" spans="1:16" x14ac:dyDescent="0.25">
      <c r="A23" s="78"/>
      <c r="B23" s="249" t="s">
        <v>136</v>
      </c>
      <c r="C23" s="249"/>
      <c r="D23" s="249"/>
      <c r="E23" s="249"/>
      <c r="F23" s="249"/>
      <c r="G23" s="249"/>
      <c r="H23" s="110">
        <f>'русский язык'!$H$15</f>
        <v>0</v>
      </c>
      <c r="I23" s="108">
        <v>3</v>
      </c>
      <c r="J23" s="78"/>
      <c r="K23" s="78"/>
      <c r="L23" s="78"/>
      <c r="M23" s="78"/>
      <c r="N23" s="78"/>
      <c r="O23" s="78"/>
      <c r="P23" s="67"/>
    </row>
    <row r="24" spans="1:16" x14ac:dyDescent="0.25">
      <c r="A24" s="78"/>
      <c r="B24" s="249" t="s">
        <v>135</v>
      </c>
      <c r="C24" s="249"/>
      <c r="D24" s="249"/>
      <c r="E24" s="249"/>
      <c r="F24" s="249"/>
      <c r="G24" s="249"/>
      <c r="H24" s="110">
        <f>'русский язык'!$J$15</f>
        <v>0</v>
      </c>
      <c r="I24" s="108">
        <v>2</v>
      </c>
      <c r="J24" s="78"/>
      <c r="K24" s="78"/>
      <c r="L24" s="78"/>
      <c r="M24" s="78"/>
      <c r="N24" s="78"/>
      <c r="O24" s="78"/>
      <c r="P24" s="67"/>
    </row>
    <row r="25" spans="1:16" x14ac:dyDescent="0.25">
      <c r="A25" s="78"/>
      <c r="B25" s="249" t="s">
        <v>123</v>
      </c>
      <c r="C25" s="249"/>
      <c r="D25" s="249"/>
      <c r="E25" s="249"/>
      <c r="F25" s="249"/>
      <c r="G25" s="249"/>
      <c r="H25" s="110">
        <f>'русский язык'!$K$15</f>
        <v>0</v>
      </c>
      <c r="I25" s="108">
        <v>1</v>
      </c>
      <c r="J25" s="78"/>
      <c r="K25" s="78"/>
      <c r="L25" s="78"/>
      <c r="M25" s="78"/>
      <c r="N25" s="78"/>
      <c r="O25" s="78"/>
      <c r="P25" s="67"/>
    </row>
    <row r="26" spans="1:16" x14ac:dyDescent="0.25">
      <c r="A26" s="78"/>
      <c r="B26" s="222" t="s">
        <v>124</v>
      </c>
      <c r="C26" s="222"/>
      <c r="D26" s="222"/>
      <c r="E26" s="222"/>
      <c r="F26" s="222"/>
      <c r="G26" s="222"/>
      <c r="H26" s="110">
        <f>'русский язык'!$L$15</f>
        <v>0</v>
      </c>
      <c r="I26" s="108">
        <v>2</v>
      </c>
      <c r="J26" s="78"/>
      <c r="K26" s="78"/>
      <c r="L26" s="78"/>
      <c r="M26" s="78"/>
      <c r="N26" s="78"/>
      <c r="O26" s="78"/>
      <c r="P26" s="67"/>
    </row>
    <row r="27" spans="1:16" x14ac:dyDescent="0.25">
      <c r="A27" s="78"/>
      <c r="B27" s="249" t="s">
        <v>125</v>
      </c>
      <c r="C27" s="249"/>
      <c r="D27" s="249"/>
      <c r="E27" s="249"/>
      <c r="F27" s="249"/>
      <c r="G27" s="249"/>
      <c r="H27" s="110">
        <f>'русский язык'!$M$15</f>
        <v>0</v>
      </c>
      <c r="I27" s="108">
        <v>3</v>
      </c>
      <c r="J27" s="78"/>
      <c r="K27" s="78"/>
      <c r="L27" s="78"/>
      <c r="M27" s="78"/>
      <c r="N27" s="78"/>
      <c r="O27" s="78"/>
      <c r="P27" s="67"/>
    </row>
    <row r="28" spans="1:16" x14ac:dyDescent="0.25">
      <c r="A28" s="78"/>
      <c r="B28" s="249" t="s">
        <v>126</v>
      </c>
      <c r="C28" s="249"/>
      <c r="D28" s="249"/>
      <c r="E28" s="249"/>
      <c r="F28" s="249"/>
      <c r="G28" s="249"/>
      <c r="H28" s="110">
        <f>'русский язык'!$N$15</f>
        <v>0</v>
      </c>
      <c r="I28" s="108">
        <v>2</v>
      </c>
      <c r="J28" s="78"/>
      <c r="K28" s="78"/>
      <c r="L28" s="78"/>
      <c r="M28" s="78"/>
      <c r="N28" s="78"/>
      <c r="O28" s="78"/>
      <c r="P28" s="67"/>
    </row>
    <row r="29" spans="1:16" x14ac:dyDescent="0.25">
      <c r="A29" s="78"/>
      <c r="B29" s="249" t="s">
        <v>127</v>
      </c>
      <c r="C29" s="249"/>
      <c r="D29" s="249"/>
      <c r="E29" s="249"/>
      <c r="F29" s="249"/>
      <c r="G29" s="249"/>
      <c r="H29" s="110">
        <f>'русский язык'!$O$15</f>
        <v>0</v>
      </c>
      <c r="I29" s="108">
        <v>1</v>
      </c>
      <c r="J29" s="78"/>
      <c r="K29" s="78"/>
      <c r="L29" s="78"/>
      <c r="M29" s="78"/>
      <c r="N29" s="78"/>
      <c r="O29" s="78"/>
      <c r="P29" s="67"/>
    </row>
    <row r="30" spans="1:16" x14ac:dyDescent="0.25">
      <c r="A30" s="78"/>
      <c r="B30" s="249" t="s">
        <v>128</v>
      </c>
      <c r="C30" s="249"/>
      <c r="D30" s="249"/>
      <c r="E30" s="249"/>
      <c r="F30" s="249"/>
      <c r="G30" s="249"/>
      <c r="H30" s="110">
        <f>'русский язык'!$P$15</f>
        <v>0</v>
      </c>
      <c r="I30" s="108">
        <v>1</v>
      </c>
      <c r="J30" s="78"/>
      <c r="K30" s="78"/>
      <c r="L30" s="78"/>
      <c r="M30" s="78"/>
      <c r="N30" s="78"/>
      <c r="O30" s="78"/>
      <c r="P30" s="67"/>
    </row>
    <row r="31" spans="1:16" x14ac:dyDescent="0.25">
      <c r="A31" s="78"/>
      <c r="B31" s="249" t="s">
        <v>129</v>
      </c>
      <c r="C31" s="249"/>
      <c r="D31" s="249"/>
      <c r="E31" s="249"/>
      <c r="F31" s="249"/>
      <c r="G31" s="249"/>
      <c r="H31" s="110">
        <f>'русский язык'!$Q$15</f>
        <v>0</v>
      </c>
      <c r="I31" s="108">
        <v>2</v>
      </c>
      <c r="J31" s="78"/>
      <c r="K31" s="78"/>
      <c r="L31" s="78"/>
      <c r="M31" s="78"/>
      <c r="N31" s="78"/>
      <c r="O31" s="78"/>
      <c r="P31" s="67"/>
    </row>
    <row r="32" spans="1:16" x14ac:dyDescent="0.25">
      <c r="A32" s="78"/>
      <c r="B32" s="222" t="s">
        <v>130</v>
      </c>
      <c r="C32" s="222"/>
      <c r="D32" s="222"/>
      <c r="E32" s="222"/>
      <c r="F32" s="222"/>
      <c r="G32" s="222"/>
      <c r="H32" s="110">
        <f>'русский язык'!$R$15</f>
        <v>0</v>
      </c>
      <c r="I32" s="108">
        <v>3</v>
      </c>
      <c r="J32" s="78"/>
      <c r="K32" s="78"/>
      <c r="L32" s="78"/>
      <c r="M32" s="78"/>
      <c r="N32" s="78"/>
      <c r="O32" s="78"/>
      <c r="P32" s="67"/>
    </row>
    <row r="33" spans="1:16" x14ac:dyDescent="0.25">
      <c r="A33" s="78"/>
      <c r="B33" s="222" t="s">
        <v>131</v>
      </c>
      <c r="C33" s="222"/>
      <c r="D33" s="222"/>
      <c r="E33" s="222"/>
      <c r="F33" s="222"/>
      <c r="G33" s="222"/>
      <c r="H33" s="110">
        <f>'русский язык'!$S$15</f>
        <v>0</v>
      </c>
      <c r="I33" s="108">
        <v>3</v>
      </c>
      <c r="J33" s="78"/>
      <c r="K33" s="78"/>
      <c r="L33" s="78"/>
      <c r="M33" s="78"/>
      <c r="N33" s="78"/>
      <c r="O33" s="78"/>
      <c r="P33" s="67"/>
    </row>
    <row r="34" spans="1:16" x14ac:dyDescent="0.25">
      <c r="A34" s="78"/>
      <c r="B34" s="249" t="s">
        <v>132</v>
      </c>
      <c r="C34" s="249"/>
      <c r="D34" s="249"/>
      <c r="E34" s="249"/>
      <c r="F34" s="249"/>
      <c r="G34" s="249"/>
      <c r="H34" s="110">
        <f>'русский язык'!$T$15</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язык'!$U$15</f>
        <v>0</v>
      </c>
      <c r="I35" s="108">
        <v>3</v>
      </c>
      <c r="J35" s="78"/>
      <c r="K35" s="78"/>
      <c r="L35" s="78"/>
      <c r="M35" s="78"/>
      <c r="N35" s="78"/>
      <c r="O35" s="78"/>
      <c r="P35" s="67"/>
    </row>
    <row r="36" spans="1:16" x14ac:dyDescent="0.25">
      <c r="A36" s="78"/>
      <c r="B36" s="96" t="str">
        <f>IF(C13="н","",IF(C13="","Работу не выполнял.","Усвоены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язык'!$BX$15</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язык'!$BY$15</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316" priority="20" operator="equal">
      <formula>5</formula>
    </cfRule>
    <cfRule type="cellIs" dxfId="315" priority="21" operator="equal">
      <formula>4</formula>
    </cfRule>
    <cfRule type="cellIs" dxfId="314" priority="22" operator="equal">
      <formula>3</formula>
    </cfRule>
    <cfRule type="cellIs" dxfId="313" priority="23" operator="equal">
      <formula>2</formula>
    </cfRule>
  </conditionalFormatting>
  <conditionalFormatting sqref="H19:H35">
    <cfRule type="cellIs" dxfId="312" priority="19" operator="equal">
      <formula>0</formula>
    </cfRule>
  </conditionalFormatting>
  <conditionalFormatting sqref="H19">
    <cfRule type="cellIs" dxfId="311" priority="18" operator="equal">
      <formula>4</formula>
    </cfRule>
  </conditionalFormatting>
  <conditionalFormatting sqref="H20">
    <cfRule type="cellIs" dxfId="310" priority="17" operator="equal">
      <formula>3</formula>
    </cfRule>
  </conditionalFormatting>
  <conditionalFormatting sqref="H21">
    <cfRule type="cellIs" dxfId="309" priority="16" operator="equal">
      <formula>3</formula>
    </cfRule>
  </conditionalFormatting>
  <conditionalFormatting sqref="H22">
    <cfRule type="cellIs" dxfId="308" priority="15" operator="equal">
      <formula>1</formula>
    </cfRule>
  </conditionalFormatting>
  <conditionalFormatting sqref="H23">
    <cfRule type="cellIs" dxfId="307" priority="14" operator="equal">
      <formula>3</formula>
    </cfRule>
  </conditionalFormatting>
  <conditionalFormatting sqref="H24">
    <cfRule type="cellIs" dxfId="306" priority="13" operator="equal">
      <formula>2</formula>
    </cfRule>
  </conditionalFormatting>
  <conditionalFormatting sqref="H25">
    <cfRule type="cellIs" dxfId="305" priority="12" operator="equal">
      <formula>1</formula>
    </cfRule>
  </conditionalFormatting>
  <conditionalFormatting sqref="H26">
    <cfRule type="cellIs" dxfId="304" priority="11" operator="equal">
      <formula>2</formula>
    </cfRule>
  </conditionalFormatting>
  <conditionalFormatting sqref="H27">
    <cfRule type="cellIs" dxfId="303" priority="10" operator="equal">
      <formula>3</formula>
    </cfRule>
  </conditionalFormatting>
  <conditionalFormatting sqref="H28">
    <cfRule type="cellIs" dxfId="302" priority="9" operator="equal">
      <formula>2</formula>
    </cfRule>
  </conditionalFormatting>
  <conditionalFormatting sqref="H29">
    <cfRule type="cellIs" dxfId="301" priority="8" operator="equal">
      <formula>1</formula>
    </cfRule>
  </conditionalFormatting>
  <conditionalFormatting sqref="H30">
    <cfRule type="cellIs" dxfId="300" priority="7" operator="equal">
      <formula>1</formula>
    </cfRule>
  </conditionalFormatting>
  <conditionalFormatting sqref="H31">
    <cfRule type="cellIs" dxfId="299" priority="6" operator="equal">
      <formula>2</formula>
    </cfRule>
  </conditionalFormatting>
  <conditionalFormatting sqref="H32">
    <cfRule type="cellIs" dxfId="298" priority="5" operator="equal">
      <formula>3</formula>
    </cfRule>
  </conditionalFormatting>
  <conditionalFormatting sqref="H33">
    <cfRule type="cellIs" dxfId="297" priority="4" operator="equal">
      <formula>3</formula>
    </cfRule>
  </conditionalFormatting>
  <conditionalFormatting sqref="H34">
    <cfRule type="cellIs" dxfId="296" priority="3" operator="equal">
      <formula>1</formula>
    </cfRule>
  </conditionalFormatting>
  <conditionalFormatting sqref="H35">
    <cfRule type="cellIs" dxfId="295" priority="2" operator="equal">
      <formula>3</formula>
    </cfRule>
  </conditionalFormatting>
  <conditionalFormatting sqref="J15:K15">
    <cfRule type="cellIs" dxfId="294" priority="1" operator="equal">
      <formula>0</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класса'!$B$16</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язык'!$AI$16</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язык'!$AK$16</f>
        <v>0</v>
      </c>
      <c r="D6" s="91">
        <v>3</v>
      </c>
      <c r="E6" s="92">
        <f t="shared" si="0"/>
        <v>0</v>
      </c>
      <c r="F6" s="78"/>
      <c r="G6" s="71"/>
      <c r="H6" s="85"/>
      <c r="I6" s="85"/>
      <c r="J6" s="85"/>
      <c r="K6" s="1"/>
      <c r="L6" s="1"/>
      <c r="M6" s="1"/>
      <c r="N6" s="78"/>
      <c r="O6" s="78"/>
      <c r="P6" s="67"/>
    </row>
    <row r="7" spans="1:16" ht="15.75" x14ac:dyDescent="0.25">
      <c r="A7" s="78"/>
      <c r="B7" s="3" t="s">
        <v>74</v>
      </c>
      <c r="C7" s="91">
        <f>'русский язык'!$Q$16</f>
        <v>0</v>
      </c>
      <c r="D7" s="91">
        <v>2</v>
      </c>
      <c r="E7" s="92">
        <f t="shared" si="0"/>
        <v>0</v>
      </c>
      <c r="F7" s="78"/>
      <c r="G7" s="86"/>
      <c r="H7" s="87"/>
      <c r="I7" s="87"/>
      <c r="J7" s="69"/>
      <c r="K7" s="1"/>
      <c r="L7" s="1"/>
      <c r="M7" s="1"/>
      <c r="N7" s="78"/>
      <c r="O7" s="78"/>
      <c r="P7" s="67"/>
    </row>
    <row r="8" spans="1:16" ht="15.75" x14ac:dyDescent="0.25">
      <c r="A8" s="78"/>
      <c r="B8" s="3" t="s">
        <v>75</v>
      </c>
      <c r="C8" s="91">
        <f>'русский язык'!$AJ$16</f>
        <v>0</v>
      </c>
      <c r="D8" s="91">
        <v>13</v>
      </c>
      <c r="E8" s="92">
        <f t="shared" si="0"/>
        <v>0</v>
      </c>
      <c r="F8" s="78"/>
      <c r="G8" s="86"/>
      <c r="H8" s="87"/>
      <c r="I8" s="87"/>
      <c r="J8" s="69"/>
      <c r="K8" s="1"/>
      <c r="L8" s="1"/>
      <c r="M8" s="1"/>
      <c r="N8" s="78"/>
      <c r="O8" s="78"/>
      <c r="P8" s="67"/>
    </row>
    <row r="9" spans="1:16" ht="15.75" x14ac:dyDescent="0.25">
      <c r="A9" s="78"/>
      <c r="B9" s="3" t="s">
        <v>76</v>
      </c>
      <c r="C9" s="91">
        <f>'русский язык'!$AL$16</f>
        <v>0</v>
      </c>
      <c r="D9" s="91">
        <v>4</v>
      </c>
      <c r="E9" s="92">
        <f t="shared" si="0"/>
        <v>0</v>
      </c>
      <c r="F9" s="78"/>
      <c r="G9" s="86"/>
      <c r="H9" s="87"/>
      <c r="I9" s="87"/>
      <c r="J9" s="69"/>
      <c r="K9" s="1"/>
      <c r="L9" s="1"/>
      <c r="M9" s="1"/>
      <c r="N9" s="78"/>
      <c r="O9" s="78"/>
      <c r="P9" s="67"/>
    </row>
    <row r="10" spans="1:16" ht="15.75" x14ac:dyDescent="0.25">
      <c r="A10" s="78"/>
      <c r="B10" s="3" t="s">
        <v>80</v>
      </c>
      <c r="C10" s="91">
        <f>'русский язык'!$AN$16</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язык'!$AM$16</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язык'!$Z$16</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1">
        <f>'русский язык'!$D$16</f>
        <v>0</v>
      </c>
      <c r="I19" s="108">
        <v>4</v>
      </c>
      <c r="J19" s="78"/>
      <c r="K19" s="78"/>
      <c r="L19" s="78"/>
      <c r="M19" s="78"/>
      <c r="N19" s="78"/>
      <c r="O19" s="78"/>
      <c r="P19" s="67"/>
    </row>
    <row r="20" spans="1:16" ht="29.25" customHeight="1" x14ac:dyDescent="0.25">
      <c r="A20" s="78"/>
      <c r="B20" s="222" t="s">
        <v>134</v>
      </c>
      <c r="C20" s="222"/>
      <c r="D20" s="222"/>
      <c r="E20" s="222"/>
      <c r="F20" s="222"/>
      <c r="G20" s="222"/>
      <c r="H20" s="111">
        <f>'русский язык'!$E$16</f>
        <v>0</v>
      </c>
      <c r="I20" s="108">
        <v>3</v>
      </c>
      <c r="J20" s="78"/>
      <c r="K20" s="78"/>
      <c r="L20" s="78"/>
      <c r="M20" s="78"/>
      <c r="N20" s="78"/>
      <c r="O20" s="78"/>
      <c r="P20" s="67"/>
    </row>
    <row r="21" spans="1:16" x14ac:dyDescent="0.25">
      <c r="A21" s="78"/>
      <c r="B21" s="259" t="s">
        <v>119</v>
      </c>
      <c r="C21" s="260"/>
      <c r="D21" s="260"/>
      <c r="E21" s="260"/>
      <c r="F21" s="260"/>
      <c r="G21" s="261"/>
      <c r="H21" s="110">
        <f>'русский язык'!$F$16</f>
        <v>0</v>
      </c>
      <c r="I21" s="108">
        <v>3</v>
      </c>
      <c r="J21" s="78"/>
      <c r="K21" s="78"/>
      <c r="L21" s="78"/>
      <c r="M21" s="78"/>
      <c r="N21" s="78"/>
      <c r="O21" s="78"/>
      <c r="P21" s="67"/>
    </row>
    <row r="22" spans="1:16" x14ac:dyDescent="0.25">
      <c r="A22" s="78"/>
      <c r="B22" s="249" t="s">
        <v>120</v>
      </c>
      <c r="C22" s="249"/>
      <c r="D22" s="249"/>
      <c r="E22" s="249"/>
      <c r="F22" s="249"/>
      <c r="G22" s="249"/>
      <c r="H22" s="110">
        <f>'русский язык'!$G$16</f>
        <v>0</v>
      </c>
      <c r="I22" s="108">
        <v>1</v>
      </c>
      <c r="J22" s="78"/>
      <c r="K22" s="78"/>
      <c r="L22" s="78"/>
      <c r="M22" s="78"/>
      <c r="N22" s="78"/>
      <c r="O22" s="78"/>
      <c r="P22" s="67"/>
    </row>
    <row r="23" spans="1:16" x14ac:dyDescent="0.25">
      <c r="A23" s="78"/>
      <c r="B23" s="249" t="s">
        <v>136</v>
      </c>
      <c r="C23" s="249"/>
      <c r="D23" s="249"/>
      <c r="E23" s="249"/>
      <c r="F23" s="249"/>
      <c r="G23" s="249"/>
      <c r="H23" s="110">
        <f>'русский язык'!$H$16</f>
        <v>0</v>
      </c>
      <c r="I23" s="108">
        <v>3</v>
      </c>
      <c r="J23" s="78"/>
      <c r="K23" s="78"/>
      <c r="L23" s="78"/>
      <c r="M23" s="78"/>
      <c r="N23" s="78"/>
      <c r="O23" s="78"/>
      <c r="P23" s="67"/>
    </row>
    <row r="24" spans="1:16" x14ac:dyDescent="0.25">
      <c r="A24" s="78"/>
      <c r="B24" s="249" t="s">
        <v>135</v>
      </c>
      <c r="C24" s="249"/>
      <c r="D24" s="249"/>
      <c r="E24" s="249"/>
      <c r="F24" s="249"/>
      <c r="G24" s="249"/>
      <c r="H24" s="110">
        <f>'русский язык'!$J$16</f>
        <v>0</v>
      </c>
      <c r="I24" s="108">
        <v>2</v>
      </c>
      <c r="J24" s="78"/>
      <c r="K24" s="78"/>
      <c r="L24" s="78"/>
      <c r="M24" s="78"/>
      <c r="N24" s="78"/>
      <c r="O24" s="78"/>
      <c r="P24" s="67"/>
    </row>
    <row r="25" spans="1:16" x14ac:dyDescent="0.25">
      <c r="A25" s="78"/>
      <c r="B25" s="249" t="s">
        <v>123</v>
      </c>
      <c r="C25" s="249"/>
      <c r="D25" s="249"/>
      <c r="E25" s="249"/>
      <c r="F25" s="249"/>
      <c r="G25" s="249"/>
      <c r="H25" s="110">
        <f>'русский язык'!$K$16</f>
        <v>0</v>
      </c>
      <c r="I25" s="108">
        <v>1</v>
      </c>
      <c r="J25" s="78"/>
      <c r="K25" s="78"/>
      <c r="L25" s="78"/>
      <c r="M25" s="78"/>
      <c r="N25" s="78"/>
      <c r="O25" s="78"/>
      <c r="P25" s="67"/>
    </row>
    <row r="26" spans="1:16" x14ac:dyDescent="0.25">
      <c r="A26" s="78"/>
      <c r="B26" s="222" t="s">
        <v>124</v>
      </c>
      <c r="C26" s="222"/>
      <c r="D26" s="222"/>
      <c r="E26" s="222"/>
      <c r="F26" s="222"/>
      <c r="G26" s="222"/>
      <c r="H26" s="110">
        <f>'русский язык'!$L$16</f>
        <v>0</v>
      </c>
      <c r="I26" s="108">
        <v>2</v>
      </c>
      <c r="J26" s="78"/>
      <c r="K26" s="78"/>
      <c r="L26" s="78"/>
      <c r="M26" s="78"/>
      <c r="N26" s="78"/>
      <c r="O26" s="78"/>
      <c r="P26" s="67"/>
    </row>
    <row r="27" spans="1:16" x14ac:dyDescent="0.25">
      <c r="A27" s="78"/>
      <c r="B27" s="249" t="s">
        <v>125</v>
      </c>
      <c r="C27" s="249"/>
      <c r="D27" s="249"/>
      <c r="E27" s="249"/>
      <c r="F27" s="249"/>
      <c r="G27" s="249"/>
      <c r="H27" s="110">
        <f>'русский язык'!$M$16</f>
        <v>0</v>
      </c>
      <c r="I27" s="108">
        <v>3</v>
      </c>
      <c r="J27" s="78"/>
      <c r="K27" s="78"/>
      <c r="L27" s="78"/>
      <c r="M27" s="78"/>
      <c r="N27" s="78"/>
      <c r="O27" s="78"/>
      <c r="P27" s="67"/>
    </row>
    <row r="28" spans="1:16" x14ac:dyDescent="0.25">
      <c r="A28" s="78"/>
      <c r="B28" s="249" t="s">
        <v>126</v>
      </c>
      <c r="C28" s="249"/>
      <c r="D28" s="249"/>
      <c r="E28" s="249"/>
      <c r="F28" s="249"/>
      <c r="G28" s="249"/>
      <c r="H28" s="110">
        <f>'русский язык'!$N$16</f>
        <v>0</v>
      </c>
      <c r="I28" s="108">
        <v>2</v>
      </c>
      <c r="J28" s="78"/>
      <c r="K28" s="78"/>
      <c r="L28" s="78"/>
      <c r="M28" s="78"/>
      <c r="N28" s="78"/>
      <c r="O28" s="78"/>
      <c r="P28" s="67"/>
    </row>
    <row r="29" spans="1:16" x14ac:dyDescent="0.25">
      <c r="A29" s="78"/>
      <c r="B29" s="249" t="s">
        <v>127</v>
      </c>
      <c r="C29" s="249"/>
      <c r="D29" s="249"/>
      <c r="E29" s="249"/>
      <c r="F29" s="249"/>
      <c r="G29" s="249"/>
      <c r="H29" s="110">
        <f>'русский язык'!$O$16</f>
        <v>0</v>
      </c>
      <c r="I29" s="108">
        <v>1</v>
      </c>
      <c r="J29" s="78"/>
      <c r="K29" s="78"/>
      <c r="L29" s="78"/>
      <c r="M29" s="78"/>
      <c r="N29" s="78"/>
      <c r="O29" s="78"/>
      <c r="P29" s="67"/>
    </row>
    <row r="30" spans="1:16" x14ac:dyDescent="0.25">
      <c r="A30" s="78"/>
      <c r="B30" s="249" t="s">
        <v>128</v>
      </c>
      <c r="C30" s="249"/>
      <c r="D30" s="249"/>
      <c r="E30" s="249"/>
      <c r="F30" s="249"/>
      <c r="G30" s="249"/>
      <c r="H30" s="110">
        <f>'русский язык'!$P$16</f>
        <v>0</v>
      </c>
      <c r="I30" s="108">
        <v>1</v>
      </c>
      <c r="J30" s="78"/>
      <c r="K30" s="78"/>
      <c r="L30" s="78"/>
      <c r="M30" s="78"/>
      <c r="N30" s="78"/>
      <c r="O30" s="78"/>
      <c r="P30" s="67"/>
    </row>
    <row r="31" spans="1:16" x14ac:dyDescent="0.25">
      <c r="A31" s="78"/>
      <c r="B31" s="249" t="s">
        <v>129</v>
      </c>
      <c r="C31" s="249"/>
      <c r="D31" s="249"/>
      <c r="E31" s="249"/>
      <c r="F31" s="249"/>
      <c r="G31" s="249"/>
      <c r="H31" s="110">
        <f>'русский язык'!$Q$16</f>
        <v>0</v>
      </c>
      <c r="I31" s="108">
        <v>2</v>
      </c>
      <c r="J31" s="78"/>
      <c r="K31" s="78"/>
      <c r="L31" s="78"/>
      <c r="M31" s="78"/>
      <c r="N31" s="78"/>
      <c r="O31" s="78"/>
      <c r="P31" s="67"/>
    </row>
    <row r="32" spans="1:16" x14ac:dyDescent="0.25">
      <c r="A32" s="78"/>
      <c r="B32" s="222" t="s">
        <v>130</v>
      </c>
      <c r="C32" s="222"/>
      <c r="D32" s="222"/>
      <c r="E32" s="222"/>
      <c r="F32" s="222"/>
      <c r="G32" s="222"/>
      <c r="H32" s="110">
        <f>'русский язык'!$R$16</f>
        <v>0</v>
      </c>
      <c r="I32" s="108">
        <v>3</v>
      </c>
      <c r="J32" s="78"/>
      <c r="K32" s="78"/>
      <c r="L32" s="78"/>
      <c r="M32" s="78"/>
      <c r="N32" s="78"/>
      <c r="O32" s="78"/>
      <c r="P32" s="67"/>
    </row>
    <row r="33" spans="1:16" x14ac:dyDescent="0.25">
      <c r="A33" s="78"/>
      <c r="B33" s="222" t="s">
        <v>131</v>
      </c>
      <c r="C33" s="222"/>
      <c r="D33" s="222"/>
      <c r="E33" s="222"/>
      <c r="F33" s="222"/>
      <c r="G33" s="222"/>
      <c r="H33" s="110">
        <f>'русский язык'!$S$16</f>
        <v>0</v>
      </c>
      <c r="I33" s="108">
        <v>3</v>
      </c>
      <c r="J33" s="78"/>
      <c r="K33" s="78"/>
      <c r="L33" s="78"/>
      <c r="M33" s="78"/>
      <c r="N33" s="78"/>
      <c r="O33" s="78"/>
      <c r="P33" s="67"/>
    </row>
    <row r="34" spans="1:16" x14ac:dyDescent="0.25">
      <c r="A34" s="78"/>
      <c r="B34" s="249" t="s">
        <v>132</v>
      </c>
      <c r="C34" s="249"/>
      <c r="D34" s="249"/>
      <c r="E34" s="249"/>
      <c r="F34" s="249"/>
      <c r="G34" s="249"/>
      <c r="H34" s="110">
        <f>'русский язык'!$T$16</f>
        <v>0</v>
      </c>
      <c r="I34" s="108">
        <v>1</v>
      </c>
      <c r="J34" s="78"/>
      <c r="K34" s="78"/>
      <c r="L34" s="78"/>
      <c r="M34" s="78"/>
      <c r="N34" s="78"/>
      <c r="O34" s="78"/>
      <c r="P34" s="67"/>
    </row>
    <row r="35" spans="1:16" ht="30" customHeight="1" x14ac:dyDescent="0.25">
      <c r="A35" s="78"/>
      <c r="B35" s="222" t="s">
        <v>133</v>
      </c>
      <c r="C35" s="222"/>
      <c r="D35" s="222"/>
      <c r="E35" s="222"/>
      <c r="F35" s="222"/>
      <c r="G35" s="222"/>
      <c r="H35" s="111">
        <f>'русский язык'!$U$16</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язык'!$BX$16</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язык'!$BY$16</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293" priority="20" operator="equal">
      <formula>5</formula>
    </cfRule>
    <cfRule type="cellIs" dxfId="292" priority="21" operator="equal">
      <formula>4</formula>
    </cfRule>
    <cfRule type="cellIs" dxfId="291" priority="22" operator="equal">
      <formula>3</formula>
    </cfRule>
    <cfRule type="cellIs" dxfId="290" priority="23" operator="equal">
      <formula>2</formula>
    </cfRule>
  </conditionalFormatting>
  <conditionalFormatting sqref="H19:H35">
    <cfRule type="cellIs" dxfId="289" priority="19" operator="equal">
      <formula>0</formula>
    </cfRule>
  </conditionalFormatting>
  <conditionalFormatting sqref="H19">
    <cfRule type="cellIs" dxfId="288" priority="18" operator="equal">
      <formula>4</formula>
    </cfRule>
  </conditionalFormatting>
  <conditionalFormatting sqref="H20">
    <cfRule type="cellIs" dxfId="287" priority="17" operator="equal">
      <formula>3</formula>
    </cfRule>
  </conditionalFormatting>
  <conditionalFormatting sqref="H21">
    <cfRule type="cellIs" dxfId="286" priority="16" operator="equal">
      <formula>3</formula>
    </cfRule>
  </conditionalFormatting>
  <conditionalFormatting sqref="H22">
    <cfRule type="cellIs" dxfId="285" priority="15" operator="equal">
      <formula>1</formula>
    </cfRule>
  </conditionalFormatting>
  <conditionalFormatting sqref="H23">
    <cfRule type="cellIs" dxfId="284" priority="14" operator="equal">
      <formula>3</formula>
    </cfRule>
  </conditionalFormatting>
  <conditionalFormatting sqref="H24">
    <cfRule type="cellIs" dxfId="283" priority="13" operator="equal">
      <formula>2</formula>
    </cfRule>
  </conditionalFormatting>
  <conditionalFormatting sqref="H25">
    <cfRule type="cellIs" dxfId="282" priority="12" operator="equal">
      <formula>1</formula>
    </cfRule>
  </conditionalFormatting>
  <conditionalFormatting sqref="H26">
    <cfRule type="cellIs" dxfId="281" priority="11" operator="equal">
      <formula>2</formula>
    </cfRule>
  </conditionalFormatting>
  <conditionalFormatting sqref="H27">
    <cfRule type="cellIs" dxfId="280" priority="10" operator="equal">
      <formula>3</formula>
    </cfRule>
  </conditionalFormatting>
  <conditionalFormatting sqref="H28">
    <cfRule type="cellIs" dxfId="279" priority="9" operator="equal">
      <formula>2</formula>
    </cfRule>
  </conditionalFormatting>
  <conditionalFormatting sqref="H29">
    <cfRule type="cellIs" dxfId="278" priority="8" operator="equal">
      <formula>1</formula>
    </cfRule>
  </conditionalFormatting>
  <conditionalFormatting sqref="H30">
    <cfRule type="cellIs" dxfId="277" priority="7" operator="equal">
      <formula>1</formula>
    </cfRule>
  </conditionalFormatting>
  <conditionalFormatting sqref="H31">
    <cfRule type="cellIs" dxfId="276" priority="6" operator="equal">
      <formula>2</formula>
    </cfRule>
  </conditionalFormatting>
  <conditionalFormatting sqref="H32">
    <cfRule type="cellIs" dxfId="275" priority="5" operator="equal">
      <formula>3</formula>
    </cfRule>
  </conditionalFormatting>
  <conditionalFormatting sqref="H33">
    <cfRule type="cellIs" dxfId="274" priority="4" operator="equal">
      <formula>3</formula>
    </cfRule>
  </conditionalFormatting>
  <conditionalFormatting sqref="H34">
    <cfRule type="cellIs" dxfId="273" priority="3" operator="equal">
      <formula>1</formula>
    </cfRule>
  </conditionalFormatting>
  <conditionalFormatting sqref="H35">
    <cfRule type="cellIs" dxfId="272" priority="2" operator="equal">
      <formula>3</formula>
    </cfRule>
  </conditionalFormatting>
  <conditionalFormatting sqref="J15:K15">
    <cfRule type="cellIs" dxfId="271" priority="1" operator="equal">
      <formula>0</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класса'!$B$17</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язык'!$AI$17</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язык'!$AK$17</f>
        <v>0</v>
      </c>
      <c r="D6" s="91">
        <v>3</v>
      </c>
      <c r="E6" s="92">
        <f t="shared" si="0"/>
        <v>0</v>
      </c>
      <c r="F6" s="78"/>
      <c r="G6" s="71"/>
      <c r="H6" s="85"/>
      <c r="I6" s="85"/>
      <c r="J6" s="85"/>
      <c r="K6" s="1"/>
      <c r="L6" s="1"/>
      <c r="M6" s="1"/>
      <c r="N6" s="78"/>
      <c r="O6" s="78"/>
      <c r="P6" s="67"/>
    </row>
    <row r="7" spans="1:16" ht="15.75" x14ac:dyDescent="0.25">
      <c r="A7" s="78"/>
      <c r="B7" s="3" t="s">
        <v>74</v>
      </c>
      <c r="C7" s="91">
        <f>'русский язык'!$Q$17</f>
        <v>0</v>
      </c>
      <c r="D7" s="91">
        <v>2</v>
      </c>
      <c r="E7" s="92">
        <f t="shared" si="0"/>
        <v>0</v>
      </c>
      <c r="F7" s="78"/>
      <c r="G7" s="86"/>
      <c r="H7" s="87"/>
      <c r="I7" s="87"/>
      <c r="J7" s="69"/>
      <c r="K7" s="1"/>
      <c r="L7" s="1"/>
      <c r="M7" s="1"/>
      <c r="N7" s="78"/>
      <c r="O7" s="78"/>
      <c r="P7" s="67"/>
    </row>
    <row r="8" spans="1:16" ht="15.75" x14ac:dyDescent="0.25">
      <c r="A8" s="78"/>
      <c r="B8" s="3" t="s">
        <v>75</v>
      </c>
      <c r="C8" s="91">
        <f>'русский язык'!$AJ$17</f>
        <v>0</v>
      </c>
      <c r="D8" s="91">
        <v>13</v>
      </c>
      <c r="E8" s="92">
        <f t="shared" si="0"/>
        <v>0</v>
      </c>
      <c r="F8" s="78"/>
      <c r="G8" s="86"/>
      <c r="H8" s="87"/>
      <c r="I8" s="87"/>
      <c r="J8" s="69"/>
      <c r="K8" s="1"/>
      <c r="L8" s="1"/>
      <c r="M8" s="1"/>
      <c r="N8" s="78"/>
      <c r="O8" s="78"/>
      <c r="P8" s="67"/>
    </row>
    <row r="9" spans="1:16" ht="15.75" x14ac:dyDescent="0.25">
      <c r="A9" s="78"/>
      <c r="B9" s="3" t="s">
        <v>76</v>
      </c>
      <c r="C9" s="91">
        <f>'русский язык'!$AL$17</f>
        <v>0</v>
      </c>
      <c r="D9" s="91">
        <v>4</v>
      </c>
      <c r="E9" s="92">
        <f t="shared" si="0"/>
        <v>0</v>
      </c>
      <c r="F9" s="78"/>
      <c r="G9" s="86"/>
      <c r="H9" s="87"/>
      <c r="I9" s="87"/>
      <c r="J9" s="69"/>
      <c r="K9" s="1"/>
      <c r="L9" s="1"/>
      <c r="M9" s="1"/>
      <c r="N9" s="78"/>
      <c r="O9" s="78"/>
      <c r="P9" s="67"/>
    </row>
    <row r="10" spans="1:16" ht="15.75" x14ac:dyDescent="0.25">
      <c r="A10" s="78"/>
      <c r="B10" s="3" t="s">
        <v>80</v>
      </c>
      <c r="C10" s="91">
        <f>'русский язык'!$AN$17</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язык'!$AM$17</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язык'!$Z$17</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7.75" customHeight="1" x14ac:dyDescent="0.25">
      <c r="A19" s="78"/>
      <c r="B19" s="222" t="s">
        <v>117</v>
      </c>
      <c r="C19" s="222"/>
      <c r="D19" s="222"/>
      <c r="E19" s="222"/>
      <c r="F19" s="222"/>
      <c r="G19" s="222"/>
      <c r="H19" s="111">
        <f>'русский язык'!$D$17</f>
        <v>0</v>
      </c>
      <c r="I19" s="108">
        <v>4</v>
      </c>
      <c r="J19" s="78"/>
      <c r="K19" s="78"/>
      <c r="L19" s="78"/>
      <c r="M19" s="78"/>
      <c r="N19" s="78"/>
      <c r="O19" s="78"/>
      <c r="P19" s="67"/>
    </row>
    <row r="20" spans="1:16" ht="28.5" customHeight="1" x14ac:dyDescent="0.25">
      <c r="A20" s="78"/>
      <c r="B20" s="222" t="s">
        <v>134</v>
      </c>
      <c r="C20" s="222"/>
      <c r="D20" s="222"/>
      <c r="E20" s="222"/>
      <c r="F20" s="222"/>
      <c r="G20" s="222"/>
      <c r="H20" s="111">
        <f>'русский язык'!$E$17</f>
        <v>0</v>
      </c>
      <c r="I20" s="108">
        <v>3</v>
      </c>
      <c r="J20" s="78"/>
      <c r="K20" s="78"/>
      <c r="L20" s="78"/>
      <c r="M20" s="78"/>
      <c r="N20" s="78"/>
      <c r="O20" s="78"/>
      <c r="P20" s="67"/>
    </row>
    <row r="21" spans="1:16" x14ac:dyDescent="0.25">
      <c r="A21" s="78"/>
      <c r="B21" s="259" t="s">
        <v>119</v>
      </c>
      <c r="C21" s="260"/>
      <c r="D21" s="260"/>
      <c r="E21" s="260"/>
      <c r="F21" s="260"/>
      <c r="G21" s="261"/>
      <c r="H21" s="110">
        <f>'русский язык'!$F$17</f>
        <v>0</v>
      </c>
      <c r="I21" s="108">
        <v>3</v>
      </c>
      <c r="J21" s="78"/>
      <c r="K21" s="78"/>
      <c r="L21" s="78"/>
      <c r="M21" s="78"/>
      <c r="N21" s="78"/>
      <c r="O21" s="78"/>
      <c r="P21" s="67"/>
    </row>
    <row r="22" spans="1:16" x14ac:dyDescent="0.25">
      <c r="A22" s="78"/>
      <c r="B22" s="249" t="s">
        <v>120</v>
      </c>
      <c r="C22" s="249"/>
      <c r="D22" s="249"/>
      <c r="E22" s="249"/>
      <c r="F22" s="249"/>
      <c r="G22" s="249"/>
      <c r="H22" s="110">
        <f>'русский язык'!$G$17</f>
        <v>0</v>
      </c>
      <c r="I22" s="108">
        <v>1</v>
      </c>
      <c r="J22" s="78"/>
      <c r="K22" s="78"/>
      <c r="L22" s="78"/>
      <c r="M22" s="78"/>
      <c r="N22" s="78"/>
      <c r="O22" s="78"/>
      <c r="P22" s="67"/>
    </row>
    <row r="23" spans="1:16" x14ac:dyDescent="0.25">
      <c r="A23" s="78"/>
      <c r="B23" s="249" t="s">
        <v>136</v>
      </c>
      <c r="C23" s="249"/>
      <c r="D23" s="249"/>
      <c r="E23" s="249"/>
      <c r="F23" s="249"/>
      <c r="G23" s="249"/>
      <c r="H23" s="110">
        <f>'русский язык'!$H$17</f>
        <v>0</v>
      </c>
      <c r="I23" s="108">
        <v>3</v>
      </c>
      <c r="J23" s="78"/>
      <c r="K23" s="78"/>
      <c r="L23" s="78"/>
      <c r="M23" s="78"/>
      <c r="N23" s="78"/>
      <c r="O23" s="78"/>
      <c r="P23" s="67"/>
    </row>
    <row r="24" spans="1:16" x14ac:dyDescent="0.25">
      <c r="A24" s="78"/>
      <c r="B24" s="249" t="s">
        <v>135</v>
      </c>
      <c r="C24" s="249"/>
      <c r="D24" s="249"/>
      <c r="E24" s="249"/>
      <c r="F24" s="249"/>
      <c r="G24" s="249"/>
      <c r="H24" s="110">
        <f>'русский язык'!$J$17</f>
        <v>0</v>
      </c>
      <c r="I24" s="108">
        <v>2</v>
      </c>
      <c r="J24" s="78"/>
      <c r="K24" s="78"/>
      <c r="L24" s="78"/>
      <c r="M24" s="78"/>
      <c r="N24" s="78"/>
      <c r="O24" s="78"/>
      <c r="P24" s="67"/>
    </row>
    <row r="25" spans="1:16" x14ac:dyDescent="0.25">
      <c r="A25" s="78"/>
      <c r="B25" s="249" t="s">
        <v>123</v>
      </c>
      <c r="C25" s="249"/>
      <c r="D25" s="249"/>
      <c r="E25" s="249"/>
      <c r="F25" s="249"/>
      <c r="G25" s="249"/>
      <c r="H25" s="110">
        <f>'русский язык'!$K$17</f>
        <v>0</v>
      </c>
      <c r="I25" s="108">
        <v>1</v>
      </c>
      <c r="J25" s="78"/>
      <c r="K25" s="78"/>
      <c r="L25" s="78"/>
      <c r="M25" s="78"/>
      <c r="N25" s="78"/>
      <c r="O25" s="78"/>
      <c r="P25" s="67"/>
    </row>
    <row r="26" spans="1:16" x14ac:dyDescent="0.25">
      <c r="A26" s="78"/>
      <c r="B26" s="222" t="s">
        <v>124</v>
      </c>
      <c r="C26" s="222"/>
      <c r="D26" s="222"/>
      <c r="E26" s="222"/>
      <c r="F26" s="222"/>
      <c r="G26" s="222"/>
      <c r="H26" s="110">
        <f>'русский язык'!$L$17</f>
        <v>0</v>
      </c>
      <c r="I26" s="108">
        <v>2</v>
      </c>
      <c r="J26" s="78"/>
      <c r="K26" s="78"/>
      <c r="L26" s="78"/>
      <c r="M26" s="78"/>
      <c r="N26" s="78"/>
      <c r="O26" s="78"/>
      <c r="P26" s="67"/>
    </row>
    <row r="27" spans="1:16" x14ac:dyDescent="0.25">
      <c r="A27" s="78"/>
      <c r="B27" s="249" t="s">
        <v>125</v>
      </c>
      <c r="C27" s="249"/>
      <c r="D27" s="249"/>
      <c r="E27" s="249"/>
      <c r="F27" s="249"/>
      <c r="G27" s="249"/>
      <c r="H27" s="110">
        <f>'русский язык'!$M$17</f>
        <v>0</v>
      </c>
      <c r="I27" s="108">
        <v>3</v>
      </c>
      <c r="J27" s="78"/>
      <c r="K27" s="78"/>
      <c r="L27" s="78"/>
      <c r="M27" s="78"/>
      <c r="N27" s="78"/>
      <c r="O27" s="78"/>
      <c r="P27" s="67"/>
    </row>
    <row r="28" spans="1:16" x14ac:dyDescent="0.25">
      <c r="A28" s="78"/>
      <c r="B28" s="249" t="s">
        <v>126</v>
      </c>
      <c r="C28" s="249"/>
      <c r="D28" s="249"/>
      <c r="E28" s="249"/>
      <c r="F28" s="249"/>
      <c r="G28" s="249"/>
      <c r="H28" s="110">
        <f>'русский язык'!$N$17</f>
        <v>0</v>
      </c>
      <c r="I28" s="108">
        <v>2</v>
      </c>
      <c r="J28" s="78"/>
      <c r="K28" s="78"/>
      <c r="L28" s="78"/>
      <c r="M28" s="78"/>
      <c r="N28" s="78"/>
      <c r="O28" s="78"/>
      <c r="P28" s="67"/>
    </row>
    <row r="29" spans="1:16" x14ac:dyDescent="0.25">
      <c r="A29" s="78"/>
      <c r="B29" s="249" t="s">
        <v>127</v>
      </c>
      <c r="C29" s="249"/>
      <c r="D29" s="249"/>
      <c r="E29" s="249"/>
      <c r="F29" s="249"/>
      <c r="G29" s="249"/>
      <c r="H29" s="110">
        <f>'русский язык'!$O$17</f>
        <v>0</v>
      </c>
      <c r="I29" s="108">
        <v>1</v>
      </c>
      <c r="J29" s="78"/>
      <c r="K29" s="78"/>
      <c r="L29" s="78"/>
      <c r="M29" s="78"/>
      <c r="N29" s="78"/>
      <c r="O29" s="78"/>
      <c r="P29" s="67"/>
    </row>
    <row r="30" spans="1:16" x14ac:dyDescent="0.25">
      <c r="A30" s="78"/>
      <c r="B30" s="249" t="s">
        <v>128</v>
      </c>
      <c r="C30" s="249"/>
      <c r="D30" s="249"/>
      <c r="E30" s="249"/>
      <c r="F30" s="249"/>
      <c r="G30" s="249"/>
      <c r="H30" s="110">
        <f>'русский язык'!$P$17</f>
        <v>0</v>
      </c>
      <c r="I30" s="108">
        <v>1</v>
      </c>
      <c r="J30" s="78"/>
      <c r="K30" s="78"/>
      <c r="L30" s="78"/>
      <c r="M30" s="78"/>
      <c r="N30" s="78"/>
      <c r="O30" s="78"/>
      <c r="P30" s="67"/>
    </row>
    <row r="31" spans="1:16" x14ac:dyDescent="0.25">
      <c r="A31" s="78"/>
      <c r="B31" s="249" t="s">
        <v>129</v>
      </c>
      <c r="C31" s="249"/>
      <c r="D31" s="249"/>
      <c r="E31" s="249"/>
      <c r="F31" s="249"/>
      <c r="G31" s="249"/>
      <c r="H31" s="110">
        <f>'русский язык'!$Q$17</f>
        <v>0</v>
      </c>
      <c r="I31" s="108">
        <v>2</v>
      </c>
      <c r="J31" s="78"/>
      <c r="K31" s="78"/>
      <c r="L31" s="78"/>
      <c r="M31" s="78"/>
      <c r="N31" s="78"/>
      <c r="O31" s="78"/>
      <c r="P31" s="67"/>
    </row>
    <row r="32" spans="1:16" x14ac:dyDescent="0.25">
      <c r="A32" s="78"/>
      <c r="B32" s="222" t="s">
        <v>130</v>
      </c>
      <c r="C32" s="222"/>
      <c r="D32" s="222"/>
      <c r="E32" s="222"/>
      <c r="F32" s="222"/>
      <c r="G32" s="222"/>
      <c r="H32" s="110">
        <f>'русский язык'!$R$17</f>
        <v>0</v>
      </c>
      <c r="I32" s="108">
        <v>3</v>
      </c>
      <c r="J32" s="78"/>
      <c r="K32" s="78"/>
      <c r="L32" s="78"/>
      <c r="M32" s="78"/>
      <c r="N32" s="78"/>
      <c r="O32" s="78"/>
      <c r="P32" s="67"/>
    </row>
    <row r="33" spans="1:16" x14ac:dyDescent="0.25">
      <c r="A33" s="78"/>
      <c r="B33" s="222" t="s">
        <v>131</v>
      </c>
      <c r="C33" s="222"/>
      <c r="D33" s="222"/>
      <c r="E33" s="222"/>
      <c r="F33" s="222"/>
      <c r="G33" s="222"/>
      <c r="H33" s="110">
        <f>'русский язык'!$S$17</f>
        <v>0</v>
      </c>
      <c r="I33" s="108">
        <v>3</v>
      </c>
      <c r="J33" s="78"/>
      <c r="K33" s="78"/>
      <c r="L33" s="78"/>
      <c r="M33" s="78"/>
      <c r="N33" s="78"/>
      <c r="O33" s="78"/>
      <c r="P33" s="67"/>
    </row>
    <row r="34" spans="1:16" x14ac:dyDescent="0.25">
      <c r="A34" s="78"/>
      <c r="B34" s="249" t="s">
        <v>132</v>
      </c>
      <c r="C34" s="249"/>
      <c r="D34" s="249"/>
      <c r="E34" s="249"/>
      <c r="F34" s="249"/>
      <c r="G34" s="249"/>
      <c r="H34" s="110">
        <f>'русский язык'!$T$17</f>
        <v>0</v>
      </c>
      <c r="I34" s="108">
        <v>1</v>
      </c>
      <c r="J34" s="78"/>
      <c r="K34" s="78"/>
      <c r="L34" s="78"/>
      <c r="M34" s="78"/>
      <c r="N34" s="78"/>
      <c r="O34" s="78"/>
      <c r="P34" s="67"/>
    </row>
    <row r="35" spans="1:16" ht="30" customHeight="1" x14ac:dyDescent="0.25">
      <c r="A35" s="78"/>
      <c r="B35" s="222" t="s">
        <v>133</v>
      </c>
      <c r="C35" s="222"/>
      <c r="D35" s="222"/>
      <c r="E35" s="222"/>
      <c r="F35" s="222"/>
      <c r="G35" s="222"/>
      <c r="H35" s="111">
        <f>'русский язык'!$U$17</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язык'!$BX$17</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Не усвоены:</v>
      </c>
      <c r="C44" s="78"/>
      <c r="D44" s="78"/>
      <c r="E44" s="78"/>
      <c r="F44" s="78"/>
      <c r="G44" s="78"/>
      <c r="H44" s="78"/>
      <c r="I44" s="78"/>
      <c r="J44" s="78"/>
      <c r="K44" s="78"/>
      <c r="L44" s="78"/>
      <c r="M44" s="78"/>
      <c r="N44" s="78"/>
      <c r="O44" s="78"/>
      <c r="P44" s="67"/>
    </row>
    <row r="45" spans="1:16" x14ac:dyDescent="0.25">
      <c r="A45" s="78"/>
      <c r="B45" s="256" t="str">
        <f>IF(C13="","Работу не выполнял.","Усвоены на высоком уровне:")</f>
        <v>Усвоены на высоком уровне:</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67"/>
      <c r="B53" s="78"/>
      <c r="C53" s="78"/>
      <c r="D53" s="78"/>
      <c r="E53" s="78"/>
      <c r="F53" s="78"/>
      <c r="G53" s="78"/>
      <c r="H53" s="78"/>
      <c r="I53" s="78"/>
      <c r="J53" s="78"/>
      <c r="K53" s="67"/>
      <c r="L53" s="67"/>
      <c r="M53" s="67"/>
      <c r="N53" s="67"/>
      <c r="O53" s="67"/>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270" priority="20" operator="equal">
      <formula>5</formula>
    </cfRule>
    <cfRule type="cellIs" dxfId="269" priority="21" operator="equal">
      <formula>4</formula>
    </cfRule>
    <cfRule type="cellIs" dxfId="268" priority="22" operator="equal">
      <formula>3</formula>
    </cfRule>
    <cfRule type="cellIs" dxfId="267" priority="23" operator="equal">
      <formula>2</formula>
    </cfRule>
  </conditionalFormatting>
  <conditionalFormatting sqref="H19:H35">
    <cfRule type="cellIs" dxfId="266" priority="19" operator="equal">
      <formula>0</formula>
    </cfRule>
  </conditionalFormatting>
  <conditionalFormatting sqref="H19">
    <cfRule type="cellIs" dxfId="265" priority="18" operator="equal">
      <formula>4</formula>
    </cfRule>
  </conditionalFormatting>
  <conditionalFormatting sqref="H20">
    <cfRule type="cellIs" dxfId="264" priority="17" operator="equal">
      <formula>3</formula>
    </cfRule>
  </conditionalFormatting>
  <conditionalFormatting sqref="H21">
    <cfRule type="cellIs" dxfId="263" priority="16" operator="equal">
      <formula>3</formula>
    </cfRule>
  </conditionalFormatting>
  <conditionalFormatting sqref="H22">
    <cfRule type="cellIs" dxfId="262" priority="15" operator="equal">
      <formula>1</formula>
    </cfRule>
  </conditionalFormatting>
  <conditionalFormatting sqref="H23">
    <cfRule type="cellIs" dxfId="261" priority="14" operator="equal">
      <formula>3</formula>
    </cfRule>
  </conditionalFormatting>
  <conditionalFormatting sqref="H24">
    <cfRule type="cellIs" dxfId="260" priority="13" operator="equal">
      <formula>2</formula>
    </cfRule>
  </conditionalFormatting>
  <conditionalFormatting sqref="H25">
    <cfRule type="cellIs" dxfId="259" priority="12" operator="equal">
      <formula>1</formula>
    </cfRule>
  </conditionalFormatting>
  <conditionalFormatting sqref="H26">
    <cfRule type="cellIs" dxfId="258" priority="11" operator="equal">
      <formula>2</formula>
    </cfRule>
  </conditionalFormatting>
  <conditionalFormatting sqref="H27">
    <cfRule type="cellIs" dxfId="257" priority="10" operator="equal">
      <formula>3</formula>
    </cfRule>
  </conditionalFormatting>
  <conditionalFormatting sqref="H28">
    <cfRule type="cellIs" dxfId="256" priority="9" operator="equal">
      <formula>2</formula>
    </cfRule>
  </conditionalFormatting>
  <conditionalFormatting sqref="H29">
    <cfRule type="cellIs" dxfId="255" priority="8" operator="equal">
      <formula>1</formula>
    </cfRule>
  </conditionalFormatting>
  <conditionalFormatting sqref="H30">
    <cfRule type="cellIs" dxfId="254" priority="7" operator="equal">
      <formula>1</formula>
    </cfRule>
  </conditionalFormatting>
  <conditionalFormatting sqref="H31">
    <cfRule type="cellIs" dxfId="253" priority="6" operator="equal">
      <formula>2</formula>
    </cfRule>
  </conditionalFormatting>
  <conditionalFormatting sqref="H32">
    <cfRule type="cellIs" dxfId="252" priority="5" operator="equal">
      <formula>3</formula>
    </cfRule>
  </conditionalFormatting>
  <conditionalFormatting sqref="H33">
    <cfRule type="cellIs" dxfId="251" priority="4" operator="equal">
      <formula>3</formula>
    </cfRule>
  </conditionalFormatting>
  <conditionalFormatting sqref="H34">
    <cfRule type="cellIs" dxfId="250" priority="3" operator="equal">
      <formula>1</formula>
    </cfRule>
  </conditionalFormatting>
  <conditionalFormatting sqref="H35">
    <cfRule type="cellIs" dxfId="249" priority="2" operator="equal">
      <formula>3</formula>
    </cfRule>
  </conditionalFormatting>
  <conditionalFormatting sqref="J15:K15">
    <cfRule type="cellIs" dxfId="248" priority="1" operator="equal">
      <formula>0</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0"/>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класса'!$B$18</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язык'!$AI$18</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язык'!$AK$18</f>
        <v>0</v>
      </c>
      <c r="D6" s="91">
        <v>3</v>
      </c>
      <c r="E6" s="92">
        <f t="shared" si="0"/>
        <v>0</v>
      </c>
      <c r="F6" s="78"/>
      <c r="G6" s="71"/>
      <c r="H6" s="85"/>
      <c r="I6" s="85"/>
      <c r="J6" s="85"/>
      <c r="K6" s="1"/>
      <c r="L6" s="1"/>
      <c r="M6" s="1"/>
      <c r="N6" s="78"/>
      <c r="O6" s="78"/>
      <c r="P6" s="67"/>
    </row>
    <row r="7" spans="1:16" ht="15.75" x14ac:dyDescent="0.25">
      <c r="A7" s="78"/>
      <c r="B7" s="3" t="s">
        <v>74</v>
      </c>
      <c r="C7" s="91">
        <f>'русский язык'!$Q$18</f>
        <v>0</v>
      </c>
      <c r="D7" s="91">
        <v>2</v>
      </c>
      <c r="E7" s="92">
        <f t="shared" si="0"/>
        <v>0</v>
      </c>
      <c r="F7" s="78"/>
      <c r="G7" s="86"/>
      <c r="H7" s="87"/>
      <c r="I7" s="87"/>
      <c r="J7" s="69"/>
      <c r="K7" s="1"/>
      <c r="L7" s="1"/>
      <c r="M7" s="1"/>
      <c r="N7" s="78"/>
      <c r="O7" s="78"/>
      <c r="P7" s="67"/>
    </row>
    <row r="8" spans="1:16" ht="15.75" x14ac:dyDescent="0.25">
      <c r="A8" s="78"/>
      <c r="B8" s="3" t="s">
        <v>75</v>
      </c>
      <c r="C8" s="91">
        <f>'русский язык'!$AJ$18</f>
        <v>0</v>
      </c>
      <c r="D8" s="91">
        <v>13</v>
      </c>
      <c r="E8" s="92">
        <f t="shared" si="0"/>
        <v>0</v>
      </c>
      <c r="F8" s="78"/>
      <c r="G8" s="86"/>
      <c r="H8" s="87"/>
      <c r="I8" s="87"/>
      <c r="J8" s="69"/>
      <c r="K8" s="1"/>
      <c r="L8" s="1"/>
      <c r="M8" s="1"/>
      <c r="N8" s="78"/>
      <c r="O8" s="78"/>
      <c r="P8" s="67"/>
    </row>
    <row r="9" spans="1:16" ht="15.75" x14ac:dyDescent="0.25">
      <c r="A9" s="78"/>
      <c r="B9" s="3" t="s">
        <v>76</v>
      </c>
      <c r="C9" s="91">
        <f>'русский язык'!$AL$18</f>
        <v>0</v>
      </c>
      <c r="D9" s="91">
        <v>4</v>
      </c>
      <c r="E9" s="92">
        <f t="shared" si="0"/>
        <v>0</v>
      </c>
      <c r="F9" s="78"/>
      <c r="G9" s="86"/>
      <c r="H9" s="87"/>
      <c r="I9" s="87"/>
      <c r="J9" s="69"/>
      <c r="K9" s="1"/>
      <c r="L9" s="1"/>
      <c r="M9" s="1"/>
      <c r="N9" s="78"/>
      <c r="O9" s="78"/>
      <c r="P9" s="67"/>
    </row>
    <row r="10" spans="1:16" ht="15.75" x14ac:dyDescent="0.25">
      <c r="A10" s="78"/>
      <c r="B10" s="3" t="s">
        <v>80</v>
      </c>
      <c r="C10" s="91">
        <f>'русский язык'!$AN$18</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язык'!$AM$18</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язык'!$Z$18</f>
        <v>0</v>
      </c>
      <c r="D13" s="87"/>
      <c r="E13" s="69"/>
      <c r="F13" s="78"/>
      <c r="G13" s="1"/>
      <c r="H13" s="1"/>
      <c r="I13" s="1"/>
      <c r="J13" s="1"/>
      <c r="K13" s="1"/>
      <c r="L13" s="1"/>
      <c r="M13" s="1"/>
      <c r="N13" s="78"/>
      <c r="O13" s="78"/>
      <c r="P13" s="67"/>
    </row>
    <row r="14" spans="1:16" ht="8.25" customHeight="1"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ht="9" customHeight="1"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8.5" customHeight="1" x14ac:dyDescent="0.25">
      <c r="A19" s="78"/>
      <c r="B19" s="222" t="s">
        <v>117</v>
      </c>
      <c r="C19" s="222"/>
      <c r="D19" s="222"/>
      <c r="E19" s="222"/>
      <c r="F19" s="222"/>
      <c r="G19" s="222"/>
      <c r="H19" s="111">
        <f>'русский язык'!$D$18</f>
        <v>0</v>
      </c>
      <c r="I19" s="108">
        <v>4</v>
      </c>
      <c r="J19" s="78"/>
      <c r="K19" s="78"/>
      <c r="L19" s="78"/>
      <c r="M19" s="78"/>
      <c r="N19" s="78"/>
      <c r="O19" s="78"/>
      <c r="P19" s="67"/>
    </row>
    <row r="20" spans="1:16" ht="30" customHeight="1" x14ac:dyDescent="0.25">
      <c r="A20" s="78"/>
      <c r="B20" s="222" t="s">
        <v>134</v>
      </c>
      <c r="C20" s="222"/>
      <c r="D20" s="222"/>
      <c r="E20" s="222"/>
      <c r="F20" s="222"/>
      <c r="G20" s="222"/>
      <c r="H20" s="111">
        <f>'русский язык'!$E$18</f>
        <v>0</v>
      </c>
      <c r="I20" s="108">
        <v>3</v>
      </c>
      <c r="J20" s="78"/>
      <c r="K20" s="78"/>
      <c r="L20" s="78"/>
      <c r="M20" s="78"/>
      <c r="N20" s="78"/>
      <c r="O20" s="78"/>
      <c r="P20" s="67"/>
    </row>
    <row r="21" spans="1:16" x14ac:dyDescent="0.25">
      <c r="A21" s="78"/>
      <c r="B21" s="259" t="s">
        <v>119</v>
      </c>
      <c r="C21" s="260"/>
      <c r="D21" s="260"/>
      <c r="E21" s="260"/>
      <c r="F21" s="260"/>
      <c r="G21" s="261"/>
      <c r="H21" s="110">
        <f>'русский язык'!$F$18</f>
        <v>0</v>
      </c>
      <c r="I21" s="108">
        <v>3</v>
      </c>
      <c r="J21" s="78"/>
      <c r="K21" s="78"/>
      <c r="L21" s="78"/>
      <c r="M21" s="78"/>
      <c r="N21" s="78"/>
      <c r="O21" s="78"/>
      <c r="P21" s="67"/>
    </row>
    <row r="22" spans="1:16" x14ac:dyDescent="0.25">
      <c r="A22" s="78"/>
      <c r="B22" s="249" t="s">
        <v>120</v>
      </c>
      <c r="C22" s="249"/>
      <c r="D22" s="249"/>
      <c r="E22" s="249"/>
      <c r="F22" s="249"/>
      <c r="G22" s="249"/>
      <c r="H22" s="110">
        <f>'русский язык'!$G$18</f>
        <v>0</v>
      </c>
      <c r="I22" s="108">
        <v>1</v>
      </c>
      <c r="J22" s="78"/>
      <c r="K22" s="78"/>
      <c r="L22" s="78"/>
      <c r="M22" s="78"/>
      <c r="N22" s="78"/>
      <c r="O22" s="78"/>
      <c r="P22" s="67"/>
    </row>
    <row r="23" spans="1:16" x14ac:dyDescent="0.25">
      <c r="A23" s="78"/>
      <c r="B23" s="249" t="s">
        <v>136</v>
      </c>
      <c r="C23" s="249"/>
      <c r="D23" s="249"/>
      <c r="E23" s="249"/>
      <c r="F23" s="249"/>
      <c r="G23" s="249"/>
      <c r="H23" s="110">
        <f>'русский язык'!$H$18</f>
        <v>0</v>
      </c>
      <c r="I23" s="108">
        <v>3</v>
      </c>
      <c r="J23" s="78"/>
      <c r="K23" s="78"/>
      <c r="L23" s="78"/>
      <c r="M23" s="78"/>
      <c r="N23" s="78"/>
      <c r="O23" s="78"/>
      <c r="P23" s="67"/>
    </row>
    <row r="24" spans="1:16" x14ac:dyDescent="0.25">
      <c r="A24" s="78"/>
      <c r="B24" s="249" t="s">
        <v>135</v>
      </c>
      <c r="C24" s="249"/>
      <c r="D24" s="249"/>
      <c r="E24" s="249"/>
      <c r="F24" s="249"/>
      <c r="G24" s="249"/>
      <c r="H24" s="110">
        <f>'русский язык'!$J$18</f>
        <v>0</v>
      </c>
      <c r="I24" s="108">
        <v>2</v>
      </c>
      <c r="J24" s="78"/>
      <c r="K24" s="78"/>
      <c r="L24" s="78"/>
      <c r="M24" s="78"/>
      <c r="N24" s="78"/>
      <c r="O24" s="78"/>
      <c r="P24" s="67"/>
    </row>
    <row r="25" spans="1:16" x14ac:dyDescent="0.25">
      <c r="A25" s="78"/>
      <c r="B25" s="249" t="s">
        <v>123</v>
      </c>
      <c r="C25" s="249"/>
      <c r="D25" s="249"/>
      <c r="E25" s="249"/>
      <c r="F25" s="249"/>
      <c r="G25" s="249"/>
      <c r="H25" s="110">
        <f>'русский язык'!$K$18</f>
        <v>0</v>
      </c>
      <c r="I25" s="108">
        <v>1</v>
      </c>
      <c r="J25" s="78"/>
      <c r="K25" s="78"/>
      <c r="L25" s="78"/>
      <c r="M25" s="78"/>
      <c r="N25" s="78"/>
      <c r="O25" s="78"/>
      <c r="P25" s="67"/>
    </row>
    <row r="26" spans="1:16" x14ac:dyDescent="0.25">
      <c r="A26" s="78"/>
      <c r="B26" s="222" t="s">
        <v>124</v>
      </c>
      <c r="C26" s="222"/>
      <c r="D26" s="222"/>
      <c r="E26" s="222"/>
      <c r="F26" s="222"/>
      <c r="G26" s="222"/>
      <c r="H26" s="110">
        <f>'русский язык'!$L$18</f>
        <v>0</v>
      </c>
      <c r="I26" s="108">
        <v>2</v>
      </c>
      <c r="J26" s="78"/>
      <c r="K26" s="78"/>
      <c r="L26" s="78"/>
      <c r="M26" s="78"/>
      <c r="N26" s="78"/>
      <c r="O26" s="78"/>
      <c r="P26" s="67"/>
    </row>
    <row r="27" spans="1:16" x14ac:dyDescent="0.25">
      <c r="A27" s="78"/>
      <c r="B27" s="249" t="s">
        <v>125</v>
      </c>
      <c r="C27" s="249"/>
      <c r="D27" s="249"/>
      <c r="E27" s="249"/>
      <c r="F27" s="249"/>
      <c r="G27" s="249"/>
      <c r="H27" s="110">
        <f>'русский язык'!$M$18</f>
        <v>0</v>
      </c>
      <c r="I27" s="108">
        <v>3</v>
      </c>
      <c r="J27" s="78"/>
      <c r="K27" s="78"/>
      <c r="L27" s="78"/>
      <c r="M27" s="78"/>
      <c r="N27" s="78"/>
      <c r="O27" s="78"/>
      <c r="P27" s="67"/>
    </row>
    <row r="28" spans="1:16" x14ac:dyDescent="0.25">
      <c r="A28" s="78"/>
      <c r="B28" s="249" t="s">
        <v>126</v>
      </c>
      <c r="C28" s="249"/>
      <c r="D28" s="249"/>
      <c r="E28" s="249"/>
      <c r="F28" s="249"/>
      <c r="G28" s="249"/>
      <c r="H28" s="110">
        <f>'русский язык'!$N$18</f>
        <v>0</v>
      </c>
      <c r="I28" s="108">
        <v>2</v>
      </c>
      <c r="J28" s="78"/>
      <c r="K28" s="78"/>
      <c r="L28" s="78"/>
      <c r="M28" s="78"/>
      <c r="N28" s="78"/>
      <c r="O28" s="78"/>
      <c r="P28" s="67"/>
    </row>
    <row r="29" spans="1:16" x14ac:dyDescent="0.25">
      <c r="A29" s="78"/>
      <c r="B29" s="249" t="s">
        <v>127</v>
      </c>
      <c r="C29" s="249"/>
      <c r="D29" s="249"/>
      <c r="E29" s="249"/>
      <c r="F29" s="249"/>
      <c r="G29" s="249"/>
      <c r="H29" s="110">
        <f>'русский язык'!$O$18</f>
        <v>0</v>
      </c>
      <c r="I29" s="108">
        <v>1</v>
      </c>
      <c r="J29" s="78"/>
      <c r="K29" s="78"/>
      <c r="L29" s="78"/>
      <c r="M29" s="78"/>
      <c r="N29" s="78"/>
      <c r="O29" s="78"/>
      <c r="P29" s="67"/>
    </row>
    <row r="30" spans="1:16" x14ac:dyDescent="0.25">
      <c r="A30" s="78"/>
      <c r="B30" s="249" t="s">
        <v>128</v>
      </c>
      <c r="C30" s="249"/>
      <c r="D30" s="249"/>
      <c r="E30" s="249"/>
      <c r="F30" s="249"/>
      <c r="G30" s="249"/>
      <c r="H30" s="110">
        <f>'русский язык'!$P$18</f>
        <v>0</v>
      </c>
      <c r="I30" s="108">
        <v>1</v>
      </c>
      <c r="J30" s="78"/>
      <c r="K30" s="78"/>
      <c r="L30" s="78"/>
      <c r="M30" s="78"/>
      <c r="N30" s="78"/>
      <c r="O30" s="78"/>
      <c r="P30" s="67"/>
    </row>
    <row r="31" spans="1:16" x14ac:dyDescent="0.25">
      <c r="A31" s="78"/>
      <c r="B31" s="249" t="s">
        <v>129</v>
      </c>
      <c r="C31" s="249"/>
      <c r="D31" s="249"/>
      <c r="E31" s="249"/>
      <c r="F31" s="249"/>
      <c r="G31" s="249"/>
      <c r="H31" s="110">
        <f>'русский язык'!$Q$18</f>
        <v>0</v>
      </c>
      <c r="I31" s="108">
        <v>2</v>
      </c>
      <c r="J31" s="78"/>
      <c r="K31" s="78"/>
      <c r="L31" s="78"/>
      <c r="M31" s="78"/>
      <c r="N31" s="78"/>
      <c r="O31" s="78"/>
      <c r="P31" s="67"/>
    </row>
    <row r="32" spans="1:16" x14ac:dyDescent="0.25">
      <c r="A32" s="78"/>
      <c r="B32" s="222" t="s">
        <v>130</v>
      </c>
      <c r="C32" s="222"/>
      <c r="D32" s="222"/>
      <c r="E32" s="222"/>
      <c r="F32" s="222"/>
      <c r="G32" s="222"/>
      <c r="H32" s="110">
        <f>'русский язык'!$R$18</f>
        <v>0</v>
      </c>
      <c r="I32" s="108">
        <v>3</v>
      </c>
      <c r="J32" s="78"/>
      <c r="K32" s="78"/>
      <c r="L32" s="78"/>
      <c r="M32" s="78"/>
      <c r="N32" s="78"/>
      <c r="O32" s="78"/>
      <c r="P32" s="67"/>
    </row>
    <row r="33" spans="1:16" x14ac:dyDescent="0.25">
      <c r="A33" s="78"/>
      <c r="B33" s="222" t="s">
        <v>131</v>
      </c>
      <c r="C33" s="222"/>
      <c r="D33" s="222"/>
      <c r="E33" s="222"/>
      <c r="F33" s="222"/>
      <c r="G33" s="222"/>
      <c r="H33" s="110">
        <f>'русский язык'!$S$18</f>
        <v>0</v>
      </c>
      <c r="I33" s="108">
        <v>3</v>
      </c>
      <c r="J33" s="78"/>
      <c r="K33" s="78"/>
      <c r="L33" s="78"/>
      <c r="M33" s="78"/>
      <c r="N33" s="78"/>
      <c r="O33" s="78"/>
      <c r="P33" s="67"/>
    </row>
    <row r="34" spans="1:16" x14ac:dyDescent="0.25">
      <c r="A34" s="78"/>
      <c r="B34" s="249" t="s">
        <v>132</v>
      </c>
      <c r="C34" s="249"/>
      <c r="D34" s="249"/>
      <c r="E34" s="249"/>
      <c r="F34" s="249"/>
      <c r="G34" s="249"/>
      <c r="H34" s="110">
        <f>'русский язык'!$T$18</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язык'!$U$18</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язык'!$BX$18</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97" t="str">
        <f>IF(B44="","",IF(C13=5,"Обратить внимание на:",IF(C13=4,"Обратить внимание на:","Не усвоены:")))</f>
        <v/>
      </c>
      <c r="C43" s="78"/>
      <c r="D43" s="78"/>
      <c r="E43" s="78"/>
      <c r="F43" s="78"/>
      <c r="G43" s="78"/>
      <c r="H43" s="78"/>
      <c r="I43" s="78"/>
      <c r="J43" s="78"/>
      <c r="K43" s="78"/>
      <c r="L43" s="78"/>
      <c r="M43" s="78"/>
      <c r="N43" s="78"/>
      <c r="O43" s="78"/>
      <c r="P43" s="67"/>
    </row>
    <row r="44" spans="1:16" x14ac:dyDescent="0.25">
      <c r="A44" s="78"/>
      <c r="B44" s="256" t="str">
        <f>'русский язык'!$BY$18</f>
        <v/>
      </c>
      <c r="C44" s="256"/>
      <c r="D44" s="256"/>
      <c r="E44" s="256"/>
      <c r="F44" s="256"/>
      <c r="G44" s="256"/>
      <c r="H44" s="256"/>
      <c r="I44" s="256"/>
      <c r="J44" s="256"/>
      <c r="K44" s="256"/>
      <c r="L44" s="256"/>
      <c r="M44" s="256"/>
      <c r="N44" s="78"/>
      <c r="O44" s="78"/>
      <c r="P44" s="67"/>
    </row>
    <row r="45" spans="1:16" x14ac:dyDescent="0.25">
      <c r="A45" s="78"/>
      <c r="B45" s="256"/>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78"/>
      <c r="C48" s="78"/>
      <c r="D48" s="78"/>
      <c r="E48" s="78"/>
      <c r="F48" s="78"/>
      <c r="G48" s="78"/>
      <c r="H48" s="78"/>
      <c r="I48" s="78"/>
      <c r="J48" s="78"/>
      <c r="K48" s="78"/>
      <c r="L48" s="78"/>
      <c r="M48" s="78"/>
      <c r="N48" s="78"/>
      <c r="O48" s="78"/>
      <c r="P48" s="67"/>
    </row>
    <row r="49" spans="1:16" x14ac:dyDescent="0.25">
      <c r="A49" s="78"/>
      <c r="B49" s="78"/>
      <c r="C49" s="78"/>
      <c r="D49" s="78"/>
      <c r="E49" s="78"/>
      <c r="F49" s="78"/>
      <c r="G49" s="78"/>
      <c r="H49" s="78"/>
      <c r="I49" s="78"/>
      <c r="J49" s="78"/>
      <c r="K49" s="78"/>
      <c r="L49" s="78"/>
      <c r="M49" s="78"/>
      <c r="N49" s="78"/>
      <c r="O49" s="78"/>
      <c r="P49" s="67"/>
    </row>
    <row r="50" spans="1:16" ht="21" x14ac:dyDescent="0.35">
      <c r="A50" s="78"/>
      <c r="B50" s="78"/>
      <c r="C50" s="254"/>
      <c r="D50" s="254"/>
      <c r="E50" s="254"/>
      <c r="F50" s="254"/>
      <c r="G50" s="254"/>
      <c r="H50" s="78"/>
      <c r="I50" s="78"/>
      <c r="J50" s="78"/>
      <c r="K50" s="78"/>
      <c r="L50" s="78"/>
      <c r="M50" s="78"/>
      <c r="N50" s="78"/>
      <c r="O50" s="78"/>
      <c r="P50" s="67"/>
    </row>
    <row r="51" spans="1:16" x14ac:dyDescent="0.25">
      <c r="A51" s="78"/>
      <c r="B51" s="78"/>
      <c r="C51" s="78"/>
      <c r="D51" s="78"/>
      <c r="E51" s="78"/>
      <c r="F51" s="78"/>
      <c r="G51" s="78"/>
      <c r="H51" s="78"/>
      <c r="I51" s="78"/>
      <c r="J51" s="78"/>
      <c r="K51" s="78"/>
      <c r="L51" s="78"/>
      <c r="M51" s="78"/>
      <c r="N51" s="78"/>
      <c r="O51" s="78"/>
      <c r="P51" s="67"/>
    </row>
    <row r="52" spans="1:16" x14ac:dyDescent="0.25">
      <c r="A52" s="67"/>
      <c r="B52" s="78"/>
      <c r="C52" s="78"/>
      <c r="D52" s="78"/>
      <c r="E52" s="78"/>
      <c r="F52" s="78"/>
      <c r="G52" s="78"/>
      <c r="H52" s="78"/>
      <c r="I52" s="78"/>
      <c r="J52" s="78"/>
      <c r="K52" s="67"/>
      <c r="L52" s="67"/>
      <c r="M52" s="67"/>
      <c r="N52" s="67"/>
      <c r="O52" s="67"/>
      <c r="P52" s="67"/>
    </row>
    <row r="53" spans="1:16" x14ac:dyDescent="0.25">
      <c r="B53" s="1"/>
      <c r="C53" s="1"/>
      <c r="D53" s="1"/>
      <c r="E53" s="1"/>
      <c r="F53" s="1"/>
      <c r="G53" s="1"/>
      <c r="H53" s="1"/>
      <c r="I53" s="1"/>
      <c r="J53" s="1"/>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ht="18.75" x14ac:dyDescent="0.3">
      <c r="B70" s="1"/>
      <c r="C70" s="1"/>
      <c r="D70" s="255" t="s">
        <v>5</v>
      </c>
      <c r="E70" s="255"/>
      <c r="F70" s="255"/>
      <c r="G70" s="4" t="e">
        <f>#REF!</f>
        <v>#REF!</v>
      </c>
      <c r="H70" s="1"/>
      <c r="I70" s="1"/>
      <c r="J70" s="1"/>
    </row>
    <row r="71" spans="2:10" x14ac:dyDescent="0.25">
      <c r="B71" s="1"/>
      <c r="C71" s="1"/>
      <c r="D71" s="1"/>
      <c r="E71" s="1"/>
      <c r="F71" s="1"/>
      <c r="G71" s="1"/>
      <c r="H71" s="1"/>
      <c r="I71" s="1"/>
      <c r="J71" s="1"/>
    </row>
    <row r="72" spans="2:10" x14ac:dyDescent="0.25">
      <c r="B72" s="252" t="e">
        <f>IF(G70="","",IF(G70="ниже базового",Лист1!B25,IF(G70="базовый",Лист1!B7,IF(G70="выше базового",Лист1!B15))))</f>
        <v>#REF!</v>
      </c>
      <c r="C72" s="252"/>
      <c r="D72" s="252"/>
      <c r="E72" s="252"/>
      <c r="F72" s="252"/>
      <c r="G72" s="252"/>
      <c r="H72" s="252"/>
      <c r="I72" s="252"/>
      <c r="J72" s="252"/>
    </row>
    <row r="73" spans="2:10" x14ac:dyDescent="0.25">
      <c r="B73" s="252"/>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1"/>
      <c r="C78" s="1"/>
      <c r="D78" s="1"/>
      <c r="E78" s="1"/>
      <c r="F78" s="1"/>
      <c r="G78" s="1"/>
      <c r="H78" s="1"/>
      <c r="I78" s="1"/>
      <c r="J78" s="1"/>
    </row>
    <row r="79" spans="2:10" x14ac:dyDescent="0.25">
      <c r="B79" s="1"/>
      <c r="C79" s="1"/>
      <c r="D79" s="1"/>
      <c r="E79" s="1"/>
      <c r="F79" s="1"/>
      <c r="G79" s="1"/>
      <c r="H79" s="1"/>
      <c r="I79" s="1"/>
      <c r="J79" s="1"/>
    </row>
    <row r="80" spans="2:10" x14ac:dyDescent="0.25">
      <c r="B80" s="1"/>
      <c r="C80" s="1"/>
      <c r="D80" s="1"/>
      <c r="E80" s="1"/>
      <c r="F80" s="1"/>
      <c r="G80" s="1"/>
      <c r="H80" s="1"/>
      <c r="I80" s="1"/>
      <c r="J80"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0:F70"/>
    <mergeCell ref="B72:J77"/>
    <mergeCell ref="B1:N1"/>
    <mergeCell ref="C2:M2"/>
    <mergeCell ref="C3:G3"/>
    <mergeCell ref="B37:M42"/>
    <mergeCell ref="B44:M47"/>
    <mergeCell ref="C50:G50"/>
    <mergeCell ref="B18:G18"/>
    <mergeCell ref="B19:G19"/>
    <mergeCell ref="B20:G20"/>
    <mergeCell ref="B21:G21"/>
    <mergeCell ref="B22:G22"/>
    <mergeCell ref="B23:G23"/>
  </mergeCells>
  <conditionalFormatting sqref="C13">
    <cfRule type="cellIs" dxfId="247" priority="20" operator="equal">
      <formula>5</formula>
    </cfRule>
    <cfRule type="cellIs" dxfId="246" priority="21" operator="equal">
      <formula>4</formula>
    </cfRule>
    <cfRule type="cellIs" dxfId="245" priority="22" operator="equal">
      <formula>3</formula>
    </cfRule>
    <cfRule type="cellIs" dxfId="244" priority="23" operator="equal">
      <formula>2</formula>
    </cfRule>
  </conditionalFormatting>
  <conditionalFormatting sqref="H19:H35">
    <cfRule type="cellIs" dxfId="243" priority="19" operator="equal">
      <formula>0</formula>
    </cfRule>
  </conditionalFormatting>
  <conditionalFormatting sqref="H19">
    <cfRule type="cellIs" dxfId="242" priority="18" operator="equal">
      <formula>4</formula>
    </cfRule>
  </conditionalFormatting>
  <conditionalFormatting sqref="H20:H21 H23 H27 H32:H33 H35">
    <cfRule type="cellIs" dxfId="241" priority="17" operator="equal">
      <formula>3</formula>
    </cfRule>
  </conditionalFormatting>
  <conditionalFormatting sqref="H22 H25 H29:H30 H34">
    <cfRule type="cellIs" dxfId="240" priority="15" operator="equal">
      <formula>1</formula>
    </cfRule>
  </conditionalFormatting>
  <conditionalFormatting sqref="H24 H26 H28 H31">
    <cfRule type="cellIs" dxfId="239" priority="13" operator="equal">
      <formula>2</formula>
    </cfRule>
  </conditionalFormatting>
  <conditionalFormatting sqref="J15:K15">
    <cfRule type="cellIs" dxfId="238" priority="1" operator="equal">
      <formula>0</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7"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класса'!$B$19</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язык'!$AI$19</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язык'!$AK$19</f>
        <v>0</v>
      </c>
      <c r="D6" s="91">
        <v>3</v>
      </c>
      <c r="E6" s="92">
        <f t="shared" si="0"/>
        <v>0</v>
      </c>
      <c r="F6" s="78"/>
      <c r="G6" s="71"/>
      <c r="H6" s="85"/>
      <c r="I6" s="85"/>
      <c r="J6" s="85"/>
      <c r="K6" s="1"/>
      <c r="L6" s="1"/>
      <c r="M6" s="1"/>
      <c r="N6" s="78"/>
      <c r="O6" s="78"/>
      <c r="P6" s="67"/>
    </row>
    <row r="7" spans="1:16" ht="15.75" x14ac:dyDescent="0.25">
      <c r="A7" s="78"/>
      <c r="B7" s="3" t="s">
        <v>74</v>
      </c>
      <c r="C7" s="91">
        <f>'русский язык'!$Q$19</f>
        <v>0</v>
      </c>
      <c r="D7" s="91">
        <v>2</v>
      </c>
      <c r="E7" s="92">
        <f t="shared" si="0"/>
        <v>0</v>
      </c>
      <c r="F7" s="78"/>
      <c r="G7" s="86"/>
      <c r="H7" s="87"/>
      <c r="I7" s="87"/>
      <c r="J7" s="69"/>
      <c r="K7" s="1"/>
      <c r="L7" s="1"/>
      <c r="M7" s="1"/>
      <c r="N7" s="78"/>
      <c r="O7" s="78"/>
      <c r="P7" s="67"/>
    </row>
    <row r="8" spans="1:16" ht="15.75" x14ac:dyDescent="0.25">
      <c r="A8" s="78"/>
      <c r="B8" s="3" t="s">
        <v>75</v>
      </c>
      <c r="C8" s="91">
        <f>'русский язык'!$AJ$19</f>
        <v>0</v>
      </c>
      <c r="D8" s="91">
        <v>13</v>
      </c>
      <c r="E8" s="92">
        <f t="shared" si="0"/>
        <v>0</v>
      </c>
      <c r="F8" s="78"/>
      <c r="G8" s="86"/>
      <c r="H8" s="87"/>
      <c r="I8" s="87"/>
      <c r="J8" s="69"/>
      <c r="K8" s="1"/>
      <c r="L8" s="1"/>
      <c r="M8" s="1"/>
      <c r="N8" s="78"/>
      <c r="O8" s="78"/>
      <c r="P8" s="67"/>
    </row>
    <row r="9" spans="1:16" ht="15.75" x14ac:dyDescent="0.25">
      <c r="A9" s="78"/>
      <c r="B9" s="3" t="s">
        <v>76</v>
      </c>
      <c r="C9" s="91">
        <f>'русский язык'!$AL$19</f>
        <v>0</v>
      </c>
      <c r="D9" s="91">
        <v>4</v>
      </c>
      <c r="E9" s="92">
        <f t="shared" si="0"/>
        <v>0</v>
      </c>
      <c r="F9" s="78"/>
      <c r="G9" s="86"/>
      <c r="H9" s="87"/>
      <c r="I9" s="87"/>
      <c r="J9" s="69"/>
      <c r="K9" s="1"/>
      <c r="L9" s="1"/>
      <c r="M9" s="1"/>
      <c r="N9" s="78"/>
      <c r="O9" s="78"/>
      <c r="P9" s="67"/>
    </row>
    <row r="10" spans="1:16" ht="15.75" x14ac:dyDescent="0.25">
      <c r="A10" s="78"/>
      <c r="B10" s="3" t="s">
        <v>80</v>
      </c>
      <c r="C10" s="91">
        <f>'русский язык'!$AN$19</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язык'!$AM$19</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язык'!$Z$19</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8.5" customHeight="1" x14ac:dyDescent="0.25">
      <c r="A19" s="78"/>
      <c r="B19" s="222" t="s">
        <v>117</v>
      </c>
      <c r="C19" s="222"/>
      <c r="D19" s="222"/>
      <c r="E19" s="222"/>
      <c r="F19" s="222"/>
      <c r="G19" s="222"/>
      <c r="H19" s="111">
        <f>'русский язык'!$D$19</f>
        <v>0</v>
      </c>
      <c r="I19" s="108">
        <v>4</v>
      </c>
      <c r="J19" s="78"/>
      <c r="K19" s="78"/>
      <c r="L19" s="78"/>
      <c r="M19" s="78"/>
      <c r="N19" s="78"/>
      <c r="O19" s="78"/>
      <c r="P19" s="67"/>
    </row>
    <row r="20" spans="1:16" ht="29.25" customHeight="1" x14ac:dyDescent="0.25">
      <c r="A20" s="78"/>
      <c r="B20" s="222" t="s">
        <v>134</v>
      </c>
      <c r="C20" s="222"/>
      <c r="D20" s="222"/>
      <c r="E20" s="222"/>
      <c r="F20" s="222"/>
      <c r="G20" s="222"/>
      <c r="H20" s="111">
        <f>'русский язык'!$E$19</f>
        <v>0</v>
      </c>
      <c r="I20" s="108">
        <v>3</v>
      </c>
      <c r="J20" s="78"/>
      <c r="K20" s="78"/>
      <c r="L20" s="78"/>
      <c r="M20" s="78"/>
      <c r="N20" s="78"/>
      <c r="O20" s="78"/>
      <c r="P20" s="67"/>
    </row>
    <row r="21" spans="1:16" x14ac:dyDescent="0.25">
      <c r="A21" s="78"/>
      <c r="B21" s="259" t="s">
        <v>119</v>
      </c>
      <c r="C21" s="260"/>
      <c r="D21" s="260"/>
      <c r="E21" s="260"/>
      <c r="F21" s="260"/>
      <c r="G21" s="261"/>
      <c r="H21" s="110">
        <f>'русский язык'!$F$19</f>
        <v>0</v>
      </c>
      <c r="I21" s="108">
        <v>3</v>
      </c>
      <c r="J21" s="78"/>
      <c r="K21" s="78"/>
      <c r="L21" s="78"/>
      <c r="M21" s="78"/>
      <c r="N21" s="78"/>
      <c r="O21" s="78"/>
      <c r="P21" s="67"/>
    </row>
    <row r="22" spans="1:16" x14ac:dyDescent="0.25">
      <c r="A22" s="78"/>
      <c r="B22" s="249" t="s">
        <v>120</v>
      </c>
      <c r="C22" s="249"/>
      <c r="D22" s="249"/>
      <c r="E22" s="249"/>
      <c r="F22" s="249"/>
      <c r="G22" s="249"/>
      <c r="H22" s="110">
        <f>'русский язык'!$G$19</f>
        <v>0</v>
      </c>
      <c r="I22" s="108">
        <v>1</v>
      </c>
      <c r="J22" s="78"/>
      <c r="K22" s="78"/>
      <c r="L22" s="78"/>
      <c r="M22" s="78"/>
      <c r="N22" s="78"/>
      <c r="O22" s="78"/>
      <c r="P22" s="67"/>
    </row>
    <row r="23" spans="1:16" x14ac:dyDescent="0.25">
      <c r="A23" s="78"/>
      <c r="B23" s="249" t="s">
        <v>136</v>
      </c>
      <c r="C23" s="249"/>
      <c r="D23" s="249"/>
      <c r="E23" s="249"/>
      <c r="F23" s="249"/>
      <c r="G23" s="249"/>
      <c r="H23" s="110">
        <f>'русский язык'!$H$19</f>
        <v>0</v>
      </c>
      <c r="I23" s="108">
        <v>3</v>
      </c>
      <c r="J23" s="78"/>
      <c r="K23" s="78"/>
      <c r="L23" s="78"/>
      <c r="M23" s="78"/>
      <c r="N23" s="78"/>
      <c r="O23" s="78"/>
      <c r="P23" s="67"/>
    </row>
    <row r="24" spans="1:16" x14ac:dyDescent="0.25">
      <c r="A24" s="78"/>
      <c r="B24" s="249" t="s">
        <v>135</v>
      </c>
      <c r="C24" s="249"/>
      <c r="D24" s="249"/>
      <c r="E24" s="249"/>
      <c r="F24" s="249"/>
      <c r="G24" s="249"/>
      <c r="H24" s="110">
        <f>'русский язык'!$J$19</f>
        <v>0</v>
      </c>
      <c r="I24" s="108">
        <v>2</v>
      </c>
      <c r="J24" s="78"/>
      <c r="K24" s="78"/>
      <c r="L24" s="78"/>
      <c r="M24" s="78"/>
      <c r="N24" s="78"/>
      <c r="O24" s="78"/>
      <c r="P24" s="67"/>
    </row>
    <row r="25" spans="1:16" x14ac:dyDescent="0.25">
      <c r="A25" s="78"/>
      <c r="B25" s="249" t="s">
        <v>123</v>
      </c>
      <c r="C25" s="249"/>
      <c r="D25" s="249"/>
      <c r="E25" s="249"/>
      <c r="F25" s="249"/>
      <c r="G25" s="249"/>
      <c r="H25" s="110">
        <f>'русский язык'!$K$19</f>
        <v>0</v>
      </c>
      <c r="I25" s="108">
        <v>1</v>
      </c>
      <c r="J25" s="78"/>
      <c r="K25" s="78"/>
      <c r="L25" s="78"/>
      <c r="M25" s="78"/>
      <c r="N25" s="78"/>
      <c r="O25" s="78"/>
      <c r="P25" s="67"/>
    </row>
    <row r="26" spans="1:16" x14ac:dyDescent="0.25">
      <c r="A26" s="78"/>
      <c r="B26" s="222" t="s">
        <v>124</v>
      </c>
      <c r="C26" s="222"/>
      <c r="D26" s="222"/>
      <c r="E26" s="222"/>
      <c r="F26" s="222"/>
      <c r="G26" s="222"/>
      <c r="H26" s="110">
        <f>'русский язык'!$L$19</f>
        <v>0</v>
      </c>
      <c r="I26" s="108">
        <v>2</v>
      </c>
      <c r="J26" s="78"/>
      <c r="K26" s="78"/>
      <c r="L26" s="78"/>
      <c r="M26" s="78"/>
      <c r="N26" s="78"/>
      <c r="O26" s="78"/>
      <c r="P26" s="67"/>
    </row>
    <row r="27" spans="1:16" x14ac:dyDescent="0.25">
      <c r="A27" s="78"/>
      <c r="B27" s="249" t="s">
        <v>125</v>
      </c>
      <c r="C27" s="249"/>
      <c r="D27" s="249"/>
      <c r="E27" s="249"/>
      <c r="F27" s="249"/>
      <c r="G27" s="249"/>
      <c r="H27" s="110">
        <f>'русский язык'!$M$19</f>
        <v>0</v>
      </c>
      <c r="I27" s="108">
        <v>3</v>
      </c>
      <c r="J27" s="78"/>
      <c r="K27" s="78"/>
      <c r="L27" s="78"/>
      <c r="M27" s="78"/>
      <c r="N27" s="78"/>
      <c r="O27" s="78"/>
      <c r="P27" s="67"/>
    </row>
    <row r="28" spans="1:16" x14ac:dyDescent="0.25">
      <c r="A28" s="78"/>
      <c r="B28" s="249" t="s">
        <v>126</v>
      </c>
      <c r="C28" s="249"/>
      <c r="D28" s="249"/>
      <c r="E28" s="249"/>
      <c r="F28" s="249"/>
      <c r="G28" s="249"/>
      <c r="H28" s="110">
        <f>'русский язык'!$N$19</f>
        <v>0</v>
      </c>
      <c r="I28" s="108">
        <v>2</v>
      </c>
      <c r="J28" s="78"/>
      <c r="K28" s="78"/>
      <c r="L28" s="78"/>
      <c r="M28" s="78"/>
      <c r="N28" s="78"/>
      <c r="O28" s="78"/>
      <c r="P28" s="67"/>
    </row>
    <row r="29" spans="1:16" x14ac:dyDescent="0.25">
      <c r="A29" s="78"/>
      <c r="B29" s="249" t="s">
        <v>127</v>
      </c>
      <c r="C29" s="249"/>
      <c r="D29" s="249"/>
      <c r="E29" s="249"/>
      <c r="F29" s="249"/>
      <c r="G29" s="249"/>
      <c r="H29" s="110">
        <f>'русский язык'!$O$19</f>
        <v>0</v>
      </c>
      <c r="I29" s="108">
        <v>1</v>
      </c>
      <c r="J29" s="78"/>
      <c r="K29" s="78"/>
      <c r="L29" s="78"/>
      <c r="M29" s="78"/>
      <c r="N29" s="78"/>
      <c r="O29" s="78"/>
      <c r="P29" s="67"/>
    </row>
    <row r="30" spans="1:16" x14ac:dyDescent="0.25">
      <c r="A30" s="78"/>
      <c r="B30" s="249" t="s">
        <v>128</v>
      </c>
      <c r="C30" s="249"/>
      <c r="D30" s="249"/>
      <c r="E30" s="249"/>
      <c r="F30" s="249"/>
      <c r="G30" s="249"/>
      <c r="H30" s="110">
        <f>'русский язык'!$P$19</f>
        <v>0</v>
      </c>
      <c r="I30" s="108">
        <v>1</v>
      </c>
      <c r="J30" s="78"/>
      <c r="K30" s="78"/>
      <c r="L30" s="78"/>
      <c r="M30" s="78"/>
      <c r="N30" s="78"/>
      <c r="O30" s="78"/>
      <c r="P30" s="67"/>
    </row>
    <row r="31" spans="1:16" x14ac:dyDescent="0.25">
      <c r="A31" s="78"/>
      <c r="B31" s="249" t="s">
        <v>129</v>
      </c>
      <c r="C31" s="249"/>
      <c r="D31" s="249"/>
      <c r="E31" s="249"/>
      <c r="F31" s="249"/>
      <c r="G31" s="249"/>
      <c r="H31" s="110">
        <f>'русский язык'!$Q$19</f>
        <v>0</v>
      </c>
      <c r="I31" s="108">
        <v>2</v>
      </c>
      <c r="J31" s="78"/>
      <c r="K31" s="78"/>
      <c r="L31" s="78"/>
      <c r="M31" s="78"/>
      <c r="N31" s="78"/>
      <c r="O31" s="78"/>
      <c r="P31" s="67"/>
    </row>
    <row r="32" spans="1:16" x14ac:dyDescent="0.25">
      <c r="A32" s="78"/>
      <c r="B32" s="222" t="s">
        <v>130</v>
      </c>
      <c r="C32" s="222"/>
      <c r="D32" s="222"/>
      <c r="E32" s="222"/>
      <c r="F32" s="222"/>
      <c r="G32" s="222"/>
      <c r="H32" s="110">
        <f>'русский язык'!$R$19</f>
        <v>0</v>
      </c>
      <c r="I32" s="108">
        <v>3</v>
      </c>
      <c r="J32" s="78"/>
      <c r="K32" s="78"/>
      <c r="L32" s="78"/>
      <c r="M32" s="78"/>
      <c r="N32" s="78"/>
      <c r="O32" s="78"/>
      <c r="P32" s="67"/>
    </row>
    <row r="33" spans="1:16" x14ac:dyDescent="0.25">
      <c r="A33" s="78"/>
      <c r="B33" s="222" t="s">
        <v>131</v>
      </c>
      <c r="C33" s="222"/>
      <c r="D33" s="222"/>
      <c r="E33" s="222"/>
      <c r="F33" s="222"/>
      <c r="G33" s="222"/>
      <c r="H33" s="110">
        <f>'русский язык'!$S$19</f>
        <v>0</v>
      </c>
      <c r="I33" s="108">
        <v>3</v>
      </c>
      <c r="J33" s="78"/>
      <c r="K33" s="78"/>
      <c r="L33" s="78"/>
      <c r="M33" s="78"/>
      <c r="N33" s="78"/>
      <c r="O33" s="78"/>
      <c r="P33" s="67"/>
    </row>
    <row r="34" spans="1:16" x14ac:dyDescent="0.25">
      <c r="A34" s="78"/>
      <c r="B34" s="249" t="s">
        <v>132</v>
      </c>
      <c r="C34" s="249"/>
      <c r="D34" s="249"/>
      <c r="E34" s="249"/>
      <c r="F34" s="249"/>
      <c r="G34" s="249"/>
      <c r="H34" s="110">
        <f>'русский язык'!$T$19</f>
        <v>0</v>
      </c>
      <c r="I34" s="108">
        <v>1</v>
      </c>
      <c r="J34" s="78"/>
      <c r="K34" s="78"/>
      <c r="L34" s="78"/>
      <c r="M34" s="78"/>
      <c r="N34" s="78"/>
      <c r="O34" s="78"/>
      <c r="P34" s="67"/>
    </row>
    <row r="35" spans="1:16" ht="28.5" customHeight="1" x14ac:dyDescent="0.25">
      <c r="A35" s="78"/>
      <c r="B35" s="222" t="s">
        <v>133</v>
      </c>
      <c r="C35" s="222"/>
      <c r="D35" s="222"/>
      <c r="E35" s="222"/>
      <c r="F35" s="222"/>
      <c r="G35" s="222"/>
      <c r="H35" s="111">
        <f>'русский язык'!$U$19</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язык'!$BX$19</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язык'!$BY$19</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A54" s="1"/>
      <c r="B54" s="1"/>
      <c r="C54" s="1"/>
      <c r="D54" s="1"/>
      <c r="E54" s="1"/>
      <c r="F54" s="1"/>
      <c r="G54" s="1"/>
      <c r="H54" s="1"/>
      <c r="I54" s="1"/>
      <c r="J54" s="1"/>
      <c r="K54" s="1"/>
      <c r="L54" s="1"/>
      <c r="M54" s="1"/>
      <c r="N54" s="1"/>
      <c r="O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t="s">
        <v>5</v>
      </c>
      <c r="E71" s="255"/>
      <c r="F71" s="255"/>
      <c r="G71" s="4" t="e">
        <f>#REF!</f>
        <v>#REF!</v>
      </c>
      <c r="H71" s="1"/>
      <c r="I71" s="1"/>
      <c r="J71" s="1"/>
    </row>
    <row r="72" spans="2:10" x14ac:dyDescent="0.25">
      <c r="B72" s="1"/>
      <c r="C72" s="1"/>
      <c r="D72" s="1"/>
      <c r="E72" s="1"/>
      <c r="F72" s="1"/>
      <c r="G72" s="1"/>
      <c r="H72" s="1"/>
      <c r="I72" s="1"/>
      <c r="J72" s="1"/>
    </row>
    <row r="73" spans="2:10" x14ac:dyDescent="0.25">
      <c r="B73" s="252" t="e">
        <f>IF(G71="","",IF(G71="ниже базового",Лист1!B25,IF(G71="базовый",Лист1!B7,IF(G71="выше базового",Лист1!B15))))</f>
        <v>#REF!</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237" priority="7" operator="equal">
      <formula>5</formula>
    </cfRule>
    <cfRule type="cellIs" dxfId="236" priority="8" operator="equal">
      <formula>4</formula>
    </cfRule>
    <cfRule type="cellIs" dxfId="235" priority="9" operator="equal">
      <formula>3</formula>
    </cfRule>
    <cfRule type="cellIs" dxfId="234" priority="10" operator="equal">
      <formula>2</formula>
    </cfRule>
  </conditionalFormatting>
  <conditionalFormatting sqref="H19:H35">
    <cfRule type="cellIs" dxfId="233" priority="6" operator="equal">
      <formula>0</formula>
    </cfRule>
  </conditionalFormatting>
  <conditionalFormatting sqref="H19">
    <cfRule type="cellIs" dxfId="232" priority="5" operator="equal">
      <formula>4</formula>
    </cfRule>
  </conditionalFormatting>
  <conditionalFormatting sqref="H20:H21 H23 H27 H32:H33 H35">
    <cfRule type="cellIs" dxfId="231" priority="4" operator="equal">
      <formula>3</formula>
    </cfRule>
  </conditionalFormatting>
  <conditionalFormatting sqref="H22 H25 H29:H30 H34">
    <cfRule type="cellIs" dxfId="230" priority="3" operator="equal">
      <formula>1</formula>
    </cfRule>
  </conditionalFormatting>
  <conditionalFormatting sqref="H24 H26 H28 H31">
    <cfRule type="cellIs" dxfId="229" priority="2" operator="equal">
      <formula>2</formula>
    </cfRule>
  </conditionalFormatting>
  <conditionalFormatting sqref="J15:K15">
    <cfRule type="cellIs" dxfId="228" priority="1" operator="equal">
      <formula>0</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класса'!$B$20</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язык'!$AI$20</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язык'!$AK$20</f>
        <v>0</v>
      </c>
      <c r="D6" s="91">
        <v>3</v>
      </c>
      <c r="E6" s="92">
        <f t="shared" si="0"/>
        <v>0</v>
      </c>
      <c r="F6" s="78"/>
      <c r="G6" s="71"/>
      <c r="H6" s="85"/>
      <c r="I6" s="85"/>
      <c r="J6" s="85"/>
      <c r="K6" s="1"/>
      <c r="L6" s="1"/>
      <c r="M6" s="1"/>
      <c r="N6" s="78"/>
      <c r="O6" s="78"/>
      <c r="P6" s="67"/>
    </row>
    <row r="7" spans="1:16" ht="15.75" x14ac:dyDescent="0.25">
      <c r="A7" s="78"/>
      <c r="B7" s="3" t="s">
        <v>74</v>
      </c>
      <c r="C7" s="91">
        <f>'русский язык'!$Q$20</f>
        <v>0</v>
      </c>
      <c r="D7" s="91">
        <v>2</v>
      </c>
      <c r="E7" s="92">
        <f t="shared" si="0"/>
        <v>0</v>
      </c>
      <c r="F7" s="78"/>
      <c r="G7" s="86"/>
      <c r="H7" s="87"/>
      <c r="I7" s="87"/>
      <c r="J7" s="69"/>
      <c r="K7" s="1"/>
      <c r="L7" s="1"/>
      <c r="M7" s="1"/>
      <c r="N7" s="78"/>
      <c r="O7" s="78"/>
      <c r="P7" s="67"/>
    </row>
    <row r="8" spans="1:16" ht="15.75" x14ac:dyDescent="0.25">
      <c r="A8" s="78"/>
      <c r="B8" s="3" t="s">
        <v>75</v>
      </c>
      <c r="C8" s="91">
        <f>'русский язык'!$AJ$20</f>
        <v>0</v>
      </c>
      <c r="D8" s="91">
        <v>13</v>
      </c>
      <c r="E8" s="92">
        <f t="shared" si="0"/>
        <v>0</v>
      </c>
      <c r="F8" s="78"/>
      <c r="G8" s="86"/>
      <c r="H8" s="87"/>
      <c r="I8" s="87"/>
      <c r="J8" s="69"/>
      <c r="K8" s="1"/>
      <c r="L8" s="1"/>
      <c r="M8" s="1"/>
      <c r="N8" s="78"/>
      <c r="O8" s="78"/>
      <c r="P8" s="67"/>
    </row>
    <row r="9" spans="1:16" ht="15.75" x14ac:dyDescent="0.25">
      <c r="A9" s="78"/>
      <c r="B9" s="3" t="s">
        <v>76</v>
      </c>
      <c r="C9" s="91">
        <f>'русский язык'!$AL$20</f>
        <v>0</v>
      </c>
      <c r="D9" s="91">
        <v>4</v>
      </c>
      <c r="E9" s="92">
        <f t="shared" si="0"/>
        <v>0</v>
      </c>
      <c r="F9" s="78"/>
      <c r="G9" s="86"/>
      <c r="H9" s="87"/>
      <c r="I9" s="87"/>
      <c r="J9" s="69"/>
      <c r="K9" s="1"/>
      <c r="L9" s="1"/>
      <c r="M9" s="1"/>
      <c r="N9" s="78"/>
      <c r="O9" s="78"/>
      <c r="P9" s="67"/>
    </row>
    <row r="10" spans="1:16" ht="15.75" x14ac:dyDescent="0.25">
      <c r="A10" s="78"/>
      <c r="B10" s="3" t="s">
        <v>80</v>
      </c>
      <c r="C10" s="91">
        <f>'русский язык'!$AN$20</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язык'!$AM$20</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язык'!$Z$20</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9.25" customHeight="1" x14ac:dyDescent="0.25">
      <c r="A19" s="78"/>
      <c r="B19" s="222" t="s">
        <v>117</v>
      </c>
      <c r="C19" s="222"/>
      <c r="D19" s="222"/>
      <c r="E19" s="222"/>
      <c r="F19" s="222"/>
      <c r="G19" s="222"/>
      <c r="H19" s="111">
        <f>'русский язык'!$D$20</f>
        <v>0</v>
      </c>
      <c r="I19" s="108">
        <v>4</v>
      </c>
      <c r="J19" s="78"/>
      <c r="K19" s="78"/>
      <c r="L19" s="78"/>
      <c r="M19" s="78"/>
      <c r="N19" s="78"/>
      <c r="O19" s="78"/>
      <c r="P19" s="67"/>
    </row>
    <row r="20" spans="1:16" ht="27.75" customHeight="1" x14ac:dyDescent="0.25">
      <c r="A20" s="78"/>
      <c r="B20" s="222" t="s">
        <v>134</v>
      </c>
      <c r="C20" s="222"/>
      <c r="D20" s="222"/>
      <c r="E20" s="222"/>
      <c r="F20" s="222"/>
      <c r="G20" s="222"/>
      <c r="H20" s="111">
        <f>'русский язык'!$E$20</f>
        <v>0</v>
      </c>
      <c r="I20" s="108">
        <v>3</v>
      </c>
      <c r="J20" s="78"/>
      <c r="K20" s="78"/>
      <c r="L20" s="78"/>
      <c r="M20" s="78"/>
      <c r="N20" s="78"/>
      <c r="O20" s="78"/>
      <c r="P20" s="67"/>
    </row>
    <row r="21" spans="1:16" x14ac:dyDescent="0.25">
      <c r="A21" s="78"/>
      <c r="B21" s="259" t="s">
        <v>119</v>
      </c>
      <c r="C21" s="260"/>
      <c r="D21" s="260"/>
      <c r="E21" s="260"/>
      <c r="F21" s="260"/>
      <c r="G21" s="261"/>
      <c r="H21" s="110">
        <f>'русский язык'!$F$20</f>
        <v>0</v>
      </c>
      <c r="I21" s="108">
        <v>3</v>
      </c>
      <c r="J21" s="78"/>
      <c r="K21" s="78"/>
      <c r="L21" s="78"/>
      <c r="M21" s="78"/>
      <c r="N21" s="78"/>
      <c r="O21" s="78"/>
      <c r="P21" s="67"/>
    </row>
    <row r="22" spans="1:16" x14ac:dyDescent="0.25">
      <c r="A22" s="78"/>
      <c r="B22" s="249" t="s">
        <v>120</v>
      </c>
      <c r="C22" s="249"/>
      <c r="D22" s="249"/>
      <c r="E22" s="249"/>
      <c r="F22" s="249"/>
      <c r="G22" s="249"/>
      <c r="H22" s="110">
        <f>'русский язык'!$G$20</f>
        <v>0</v>
      </c>
      <c r="I22" s="108">
        <v>1</v>
      </c>
      <c r="J22" s="78"/>
      <c r="K22" s="78"/>
      <c r="L22" s="78"/>
      <c r="M22" s="78"/>
      <c r="N22" s="78"/>
      <c r="O22" s="78"/>
      <c r="P22" s="67"/>
    </row>
    <row r="23" spans="1:16" x14ac:dyDescent="0.25">
      <c r="A23" s="78"/>
      <c r="B23" s="249" t="s">
        <v>136</v>
      </c>
      <c r="C23" s="249"/>
      <c r="D23" s="249"/>
      <c r="E23" s="249"/>
      <c r="F23" s="249"/>
      <c r="G23" s="249"/>
      <c r="H23" s="110">
        <f>'русский язык'!$H$20</f>
        <v>0</v>
      </c>
      <c r="I23" s="108">
        <v>3</v>
      </c>
      <c r="J23" s="78"/>
      <c r="K23" s="78"/>
      <c r="L23" s="78"/>
      <c r="M23" s="78"/>
      <c r="N23" s="78"/>
      <c r="O23" s="78"/>
      <c r="P23" s="67"/>
    </row>
    <row r="24" spans="1:16" x14ac:dyDescent="0.25">
      <c r="A24" s="78"/>
      <c r="B24" s="249" t="s">
        <v>135</v>
      </c>
      <c r="C24" s="249"/>
      <c r="D24" s="249"/>
      <c r="E24" s="249"/>
      <c r="F24" s="249"/>
      <c r="G24" s="249"/>
      <c r="H24" s="110">
        <f>'русский язык'!$J$20</f>
        <v>0</v>
      </c>
      <c r="I24" s="108">
        <v>2</v>
      </c>
      <c r="J24" s="78"/>
      <c r="K24" s="78"/>
      <c r="L24" s="78"/>
      <c r="M24" s="78"/>
      <c r="N24" s="78"/>
      <c r="O24" s="78"/>
      <c r="P24" s="67"/>
    </row>
    <row r="25" spans="1:16" x14ac:dyDescent="0.25">
      <c r="A25" s="78"/>
      <c r="B25" s="249" t="s">
        <v>123</v>
      </c>
      <c r="C25" s="249"/>
      <c r="D25" s="249"/>
      <c r="E25" s="249"/>
      <c r="F25" s="249"/>
      <c r="G25" s="249"/>
      <c r="H25" s="110">
        <f>'русский язык'!$K$20</f>
        <v>0</v>
      </c>
      <c r="I25" s="108">
        <v>1</v>
      </c>
      <c r="J25" s="78"/>
      <c r="K25" s="78"/>
      <c r="L25" s="78"/>
      <c r="M25" s="78"/>
      <c r="N25" s="78"/>
      <c r="O25" s="78"/>
      <c r="P25" s="67"/>
    </row>
    <row r="26" spans="1:16" x14ac:dyDescent="0.25">
      <c r="A26" s="78"/>
      <c r="B26" s="222" t="s">
        <v>124</v>
      </c>
      <c r="C26" s="222"/>
      <c r="D26" s="222"/>
      <c r="E26" s="222"/>
      <c r="F26" s="222"/>
      <c r="G26" s="222"/>
      <c r="H26" s="110">
        <f>'русский язык'!$L$20</f>
        <v>0</v>
      </c>
      <c r="I26" s="108">
        <v>2</v>
      </c>
      <c r="J26" s="78"/>
      <c r="K26" s="78"/>
      <c r="L26" s="78"/>
      <c r="M26" s="78"/>
      <c r="N26" s="78"/>
      <c r="O26" s="78"/>
      <c r="P26" s="67"/>
    </row>
    <row r="27" spans="1:16" x14ac:dyDescent="0.25">
      <c r="A27" s="78"/>
      <c r="B27" s="249" t="s">
        <v>125</v>
      </c>
      <c r="C27" s="249"/>
      <c r="D27" s="249"/>
      <c r="E27" s="249"/>
      <c r="F27" s="249"/>
      <c r="G27" s="249"/>
      <c r="H27" s="110">
        <f>'русский язык'!$M$20</f>
        <v>0</v>
      </c>
      <c r="I27" s="108">
        <v>3</v>
      </c>
      <c r="J27" s="78"/>
      <c r="K27" s="78"/>
      <c r="L27" s="78"/>
      <c r="M27" s="78"/>
      <c r="N27" s="78"/>
      <c r="O27" s="78"/>
      <c r="P27" s="67"/>
    </row>
    <row r="28" spans="1:16" x14ac:dyDescent="0.25">
      <c r="A28" s="78"/>
      <c r="B28" s="249" t="s">
        <v>126</v>
      </c>
      <c r="C28" s="249"/>
      <c r="D28" s="249"/>
      <c r="E28" s="249"/>
      <c r="F28" s="249"/>
      <c r="G28" s="249"/>
      <c r="H28" s="110">
        <f>'русский язык'!$N$20</f>
        <v>0</v>
      </c>
      <c r="I28" s="108">
        <v>2</v>
      </c>
      <c r="J28" s="78"/>
      <c r="K28" s="78"/>
      <c r="L28" s="78"/>
      <c r="M28" s="78"/>
      <c r="N28" s="78"/>
      <c r="O28" s="78"/>
      <c r="P28" s="67"/>
    </row>
    <row r="29" spans="1:16" x14ac:dyDescent="0.25">
      <c r="A29" s="78"/>
      <c r="B29" s="249" t="s">
        <v>127</v>
      </c>
      <c r="C29" s="249"/>
      <c r="D29" s="249"/>
      <c r="E29" s="249"/>
      <c r="F29" s="249"/>
      <c r="G29" s="249"/>
      <c r="H29" s="110">
        <f>'русский язык'!$O$20</f>
        <v>0</v>
      </c>
      <c r="I29" s="108">
        <v>1</v>
      </c>
      <c r="J29" s="78"/>
      <c r="K29" s="78"/>
      <c r="L29" s="78"/>
      <c r="M29" s="78"/>
      <c r="N29" s="78"/>
      <c r="O29" s="78"/>
      <c r="P29" s="67"/>
    </row>
    <row r="30" spans="1:16" x14ac:dyDescent="0.25">
      <c r="A30" s="78"/>
      <c r="B30" s="249" t="s">
        <v>128</v>
      </c>
      <c r="C30" s="249"/>
      <c r="D30" s="249"/>
      <c r="E30" s="249"/>
      <c r="F30" s="249"/>
      <c r="G30" s="249"/>
      <c r="H30" s="110">
        <f>'русский язык'!$P$20</f>
        <v>0</v>
      </c>
      <c r="I30" s="108">
        <v>1</v>
      </c>
      <c r="J30" s="78"/>
      <c r="K30" s="78"/>
      <c r="L30" s="78"/>
      <c r="M30" s="78"/>
      <c r="N30" s="78"/>
      <c r="O30" s="78"/>
      <c r="P30" s="67"/>
    </row>
    <row r="31" spans="1:16" x14ac:dyDescent="0.25">
      <c r="A31" s="78"/>
      <c r="B31" s="249" t="s">
        <v>129</v>
      </c>
      <c r="C31" s="249"/>
      <c r="D31" s="249"/>
      <c r="E31" s="249"/>
      <c r="F31" s="249"/>
      <c r="G31" s="249"/>
      <c r="H31" s="110">
        <f>'русский язык'!$Q$20</f>
        <v>0</v>
      </c>
      <c r="I31" s="108">
        <v>2</v>
      </c>
      <c r="J31" s="78"/>
      <c r="K31" s="78"/>
      <c r="L31" s="78"/>
      <c r="M31" s="78"/>
      <c r="N31" s="78"/>
      <c r="O31" s="78"/>
      <c r="P31" s="67"/>
    </row>
    <row r="32" spans="1:16" x14ac:dyDescent="0.25">
      <c r="A32" s="78"/>
      <c r="B32" s="222" t="s">
        <v>130</v>
      </c>
      <c r="C32" s="222"/>
      <c r="D32" s="222"/>
      <c r="E32" s="222"/>
      <c r="F32" s="222"/>
      <c r="G32" s="222"/>
      <c r="H32" s="110">
        <f>'русский язык'!$R$20</f>
        <v>0</v>
      </c>
      <c r="I32" s="108">
        <v>3</v>
      </c>
      <c r="J32" s="78"/>
      <c r="K32" s="78"/>
      <c r="L32" s="78"/>
      <c r="M32" s="78"/>
      <c r="N32" s="78"/>
      <c r="O32" s="78"/>
      <c r="P32" s="67"/>
    </row>
    <row r="33" spans="1:16" x14ac:dyDescent="0.25">
      <c r="A33" s="78"/>
      <c r="B33" s="222" t="s">
        <v>131</v>
      </c>
      <c r="C33" s="222"/>
      <c r="D33" s="222"/>
      <c r="E33" s="222"/>
      <c r="F33" s="222"/>
      <c r="G33" s="222"/>
      <c r="H33" s="110">
        <f>'русский язык'!$S$20</f>
        <v>0</v>
      </c>
      <c r="I33" s="108">
        <v>3</v>
      </c>
      <c r="J33" s="78"/>
      <c r="K33" s="78"/>
      <c r="L33" s="78"/>
      <c r="M33" s="78"/>
      <c r="N33" s="78"/>
      <c r="O33" s="78"/>
      <c r="P33" s="67"/>
    </row>
    <row r="34" spans="1:16" x14ac:dyDescent="0.25">
      <c r="A34" s="78"/>
      <c r="B34" s="249" t="s">
        <v>132</v>
      </c>
      <c r="C34" s="249"/>
      <c r="D34" s="249"/>
      <c r="E34" s="249"/>
      <c r="F34" s="249"/>
      <c r="G34" s="249"/>
      <c r="H34" s="110">
        <f>'русский язык'!$T$20</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язык'!$U$20</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язык'!$BX$20</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язык'!$BY$20</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227" priority="7" operator="equal">
      <formula>5</formula>
    </cfRule>
    <cfRule type="cellIs" dxfId="226" priority="8" operator="equal">
      <formula>4</formula>
    </cfRule>
    <cfRule type="cellIs" dxfId="225" priority="9" operator="equal">
      <formula>3</formula>
    </cfRule>
    <cfRule type="cellIs" dxfId="224" priority="10" operator="equal">
      <formula>2</formula>
    </cfRule>
  </conditionalFormatting>
  <conditionalFormatting sqref="H19:H35">
    <cfRule type="cellIs" dxfId="223" priority="6" operator="equal">
      <formula>0</formula>
    </cfRule>
  </conditionalFormatting>
  <conditionalFormatting sqref="H19">
    <cfRule type="cellIs" dxfId="222" priority="5" operator="equal">
      <formula>4</formula>
    </cfRule>
  </conditionalFormatting>
  <conditionalFormatting sqref="H20:H21 H23 H27 H32:H33 H35">
    <cfRule type="cellIs" dxfId="221" priority="4" operator="equal">
      <formula>3</formula>
    </cfRule>
  </conditionalFormatting>
  <conditionalFormatting sqref="H22 H25 H29:H30 H34">
    <cfRule type="cellIs" dxfId="220" priority="3" operator="equal">
      <formula>1</formula>
    </cfRule>
  </conditionalFormatting>
  <conditionalFormatting sqref="H24 H26 H28 H31">
    <cfRule type="cellIs" dxfId="219" priority="2" operator="equal">
      <formula>2</formula>
    </cfRule>
  </conditionalFormatting>
  <conditionalFormatting sqref="J15:K15">
    <cfRule type="cellIs" dxfId="218" priority="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CT132"/>
  <sheetViews>
    <sheetView zoomScaleNormal="100" workbookViewId="0">
      <selection activeCell="E11" sqref="E11"/>
    </sheetView>
  </sheetViews>
  <sheetFormatPr defaultRowHeight="15" x14ac:dyDescent="0.25"/>
  <cols>
    <col min="1" max="1" width="4" customWidth="1"/>
    <col min="2" max="2" width="27.140625" customWidth="1"/>
    <col min="3" max="3" width="6.28515625" customWidth="1"/>
    <col min="4" max="5" width="6.85546875" customWidth="1"/>
    <col min="6" max="6" width="7.7109375" customWidth="1"/>
    <col min="7" max="7" width="7.140625" customWidth="1"/>
    <col min="8" max="10" width="7.42578125" customWidth="1"/>
    <col min="11" max="11" width="7.140625" customWidth="1"/>
    <col min="12" max="12" width="7" customWidth="1"/>
    <col min="13" max="13" width="7.140625" customWidth="1"/>
    <col min="14" max="14" width="7.7109375" customWidth="1"/>
    <col min="15" max="15" width="6.5703125" customWidth="1"/>
    <col min="16" max="16" width="7" customWidth="1"/>
    <col min="17" max="17" width="7.42578125" customWidth="1"/>
    <col min="18" max="18" width="7.5703125" customWidth="1"/>
    <col min="19" max="19" width="8" customWidth="1"/>
    <col min="20" max="20" width="7.85546875" customWidth="1"/>
    <col min="21" max="21" width="7.7109375" customWidth="1"/>
    <col min="22" max="22" width="8.28515625" hidden="1" customWidth="1"/>
    <col min="23" max="23" width="7.5703125" customWidth="1"/>
    <col min="24" max="24" width="7.140625" customWidth="1"/>
    <col min="25" max="25" width="7.28515625" customWidth="1"/>
    <col min="26" max="26" width="9" customWidth="1"/>
    <col min="27" max="27" width="0" hidden="1" customWidth="1"/>
    <col min="28" max="94" width="9.140625" hidden="1" customWidth="1"/>
  </cols>
  <sheetData>
    <row r="1" spans="1:98" ht="40.5" customHeight="1" x14ac:dyDescent="0.45">
      <c r="A1" s="1"/>
      <c r="B1" s="39"/>
      <c r="C1" s="39"/>
      <c r="D1" s="176"/>
      <c r="E1" s="176"/>
      <c r="F1" s="176"/>
      <c r="G1" s="176"/>
      <c r="H1" s="176"/>
      <c r="I1" s="176"/>
      <c r="J1" s="176"/>
      <c r="K1" s="176"/>
      <c r="L1" s="176"/>
      <c r="M1" s="176"/>
      <c r="N1" s="176"/>
      <c r="O1" s="176"/>
      <c r="P1" s="176"/>
      <c r="Q1" s="176"/>
      <c r="R1" s="176"/>
      <c r="S1" s="176"/>
      <c r="T1" s="176"/>
      <c r="U1" s="176"/>
      <c r="V1" s="176"/>
      <c r="W1" s="176"/>
      <c r="X1" s="176"/>
      <c r="Y1" s="176"/>
      <c r="Z1" s="176"/>
      <c r="AA1" s="39"/>
      <c r="AB1" s="39"/>
      <c r="AC1" s="39"/>
      <c r="AD1" s="39"/>
      <c r="AE1" s="39"/>
      <c r="AF1" s="39"/>
      <c r="AG1" s="39"/>
      <c r="AH1" s="39"/>
      <c r="AI1" s="39"/>
      <c r="CQ1" s="67"/>
      <c r="CR1" s="67"/>
      <c r="CS1" s="67"/>
      <c r="CT1" s="67"/>
    </row>
    <row r="2" spans="1:98" ht="24.75" customHeight="1" x14ac:dyDescent="0.35">
      <c r="A2" s="1"/>
      <c r="B2" s="39"/>
      <c r="C2" s="20"/>
      <c r="D2" s="177" t="s">
        <v>86</v>
      </c>
      <c r="E2" s="177"/>
      <c r="F2" s="177"/>
      <c r="G2" s="177"/>
      <c r="H2" s="177"/>
      <c r="I2" s="51"/>
      <c r="J2" s="186" t="s">
        <v>17</v>
      </c>
      <c r="K2" s="186"/>
      <c r="L2" s="186"/>
      <c r="M2" s="186"/>
      <c r="N2" s="186"/>
      <c r="O2" s="186"/>
      <c r="P2" s="186"/>
      <c r="Q2" s="186"/>
      <c r="R2" s="186"/>
      <c r="S2" s="186"/>
      <c r="T2" s="186"/>
      <c r="U2" s="186"/>
      <c r="V2" s="186"/>
      <c r="W2" s="187" t="s">
        <v>87</v>
      </c>
      <c r="X2" s="187"/>
      <c r="Y2" s="187"/>
      <c r="Z2" s="187"/>
      <c r="AA2" s="39"/>
      <c r="AB2" s="39"/>
      <c r="AC2" s="39"/>
      <c r="AD2" s="39"/>
      <c r="AE2" s="39"/>
      <c r="AF2" s="39"/>
      <c r="AG2" s="39"/>
      <c r="AH2" s="39"/>
      <c r="AI2" s="39"/>
      <c r="AS2" s="39">
        <v>2</v>
      </c>
      <c r="BX2">
        <v>5</v>
      </c>
      <c r="BY2">
        <v>2</v>
      </c>
      <c r="CQ2" s="67"/>
      <c r="CR2" s="67"/>
      <c r="CS2" s="67"/>
      <c r="CT2" s="67"/>
    </row>
    <row r="3" spans="1:98" ht="16.5" customHeight="1" x14ac:dyDescent="0.25">
      <c r="A3" s="1"/>
      <c r="B3" s="39"/>
      <c r="C3" s="20"/>
      <c r="D3" s="188" t="s">
        <v>57</v>
      </c>
      <c r="E3" s="188"/>
      <c r="F3" s="188"/>
      <c r="G3" s="188"/>
      <c r="H3" s="188"/>
      <c r="I3" s="20"/>
      <c r="J3" s="189" t="s">
        <v>58</v>
      </c>
      <c r="K3" s="189"/>
      <c r="L3" s="189"/>
      <c r="M3" s="189"/>
      <c r="N3" s="189"/>
      <c r="O3" s="189"/>
      <c r="P3" s="189"/>
      <c r="Q3" s="189"/>
      <c r="R3" s="189"/>
      <c r="S3" s="189"/>
      <c r="T3" s="189"/>
      <c r="U3" s="189"/>
      <c r="V3" s="189"/>
      <c r="W3" s="20"/>
      <c r="X3" s="20"/>
      <c r="Y3" s="20"/>
      <c r="Z3" s="20"/>
      <c r="AA3" s="39"/>
      <c r="AB3" s="39"/>
      <c r="AC3" s="39"/>
      <c r="AD3" s="39"/>
      <c r="AE3" s="39"/>
      <c r="AF3" s="39"/>
      <c r="AG3" s="39"/>
      <c r="AH3" s="39"/>
      <c r="AI3" s="39"/>
      <c r="AU3" s="39">
        <v>3</v>
      </c>
      <c r="AW3" s="95">
        <v>3</v>
      </c>
      <c r="AX3" s="95"/>
      <c r="BA3" s="39">
        <v>5</v>
      </c>
      <c r="BE3" s="39">
        <v>7</v>
      </c>
      <c r="BI3" s="39">
        <v>9</v>
      </c>
      <c r="BM3" s="39">
        <v>11</v>
      </c>
      <c r="BO3" s="39">
        <v>12</v>
      </c>
      <c r="BS3" s="39">
        <v>14</v>
      </c>
      <c r="CQ3" s="67"/>
      <c r="CR3" s="67"/>
      <c r="CS3" s="67"/>
      <c r="CT3" s="67"/>
    </row>
    <row r="4" spans="1:98" ht="30" customHeight="1" x14ac:dyDescent="0.25">
      <c r="A4" s="178" t="s">
        <v>0</v>
      </c>
      <c r="B4" s="178" t="s">
        <v>1</v>
      </c>
      <c r="C4" s="135" t="s">
        <v>56</v>
      </c>
      <c r="D4" s="124" t="s">
        <v>151</v>
      </c>
      <c r="E4" s="124" t="s">
        <v>150</v>
      </c>
      <c r="F4" s="15" t="s">
        <v>34</v>
      </c>
      <c r="G4" s="124" t="s">
        <v>152</v>
      </c>
      <c r="H4" s="124" t="s">
        <v>153</v>
      </c>
      <c r="I4" s="63" t="s">
        <v>69</v>
      </c>
      <c r="J4" s="15" t="s">
        <v>36</v>
      </c>
      <c r="K4" s="15" t="s">
        <v>37</v>
      </c>
      <c r="L4" s="15" t="s">
        <v>38</v>
      </c>
      <c r="M4" s="15" t="s">
        <v>39</v>
      </c>
      <c r="N4" s="15" t="s">
        <v>40</v>
      </c>
      <c r="O4" s="15" t="s">
        <v>41</v>
      </c>
      <c r="P4" s="15" t="s">
        <v>42</v>
      </c>
      <c r="Q4" s="15" t="s">
        <v>43</v>
      </c>
      <c r="R4" s="15" t="s">
        <v>44</v>
      </c>
      <c r="S4" s="15" t="s">
        <v>45</v>
      </c>
      <c r="T4" s="15" t="s">
        <v>46</v>
      </c>
      <c r="U4" s="15" t="s">
        <v>47</v>
      </c>
      <c r="V4" s="15" t="s">
        <v>48</v>
      </c>
      <c r="W4" s="63" t="s">
        <v>69</v>
      </c>
      <c r="X4" s="181" t="s">
        <v>2</v>
      </c>
      <c r="Y4" s="181" t="s">
        <v>3</v>
      </c>
      <c r="Z4" s="178" t="s">
        <v>49</v>
      </c>
      <c r="AA4" s="39"/>
      <c r="AB4" s="39"/>
      <c r="AC4" s="39"/>
      <c r="AD4" s="39"/>
      <c r="AE4" s="39"/>
      <c r="AF4" s="39"/>
      <c r="AG4" s="39"/>
      <c r="AH4" s="39"/>
      <c r="AI4" s="39" t="s">
        <v>103</v>
      </c>
      <c r="AJ4" t="s">
        <v>100</v>
      </c>
      <c r="AK4" t="s">
        <v>99</v>
      </c>
      <c r="AL4" t="s">
        <v>101</v>
      </c>
      <c r="AM4" t="s">
        <v>102</v>
      </c>
      <c r="AN4" t="s">
        <v>105</v>
      </c>
      <c r="AQ4" s="39">
        <v>1</v>
      </c>
      <c r="AY4" s="39">
        <v>4</v>
      </c>
      <c r="BC4" s="39">
        <v>6</v>
      </c>
      <c r="BG4" s="39">
        <v>8</v>
      </c>
      <c r="BK4" s="39">
        <v>10</v>
      </c>
      <c r="BQ4" s="39">
        <v>13</v>
      </c>
      <c r="BU4" s="39">
        <v>15</v>
      </c>
      <c r="CQ4" s="67"/>
      <c r="CR4" s="67"/>
      <c r="CS4" s="67"/>
      <c r="CT4" s="67"/>
    </row>
    <row r="5" spans="1:98" ht="69" hidden="1" customHeight="1" x14ac:dyDescent="0.25">
      <c r="A5" s="179"/>
      <c r="B5" s="179"/>
      <c r="C5" s="63"/>
      <c r="D5" s="16" t="s">
        <v>18</v>
      </c>
      <c r="E5" s="16" t="s">
        <v>18</v>
      </c>
      <c r="F5" s="16" t="s">
        <v>19</v>
      </c>
      <c r="G5" s="16" t="s">
        <v>20</v>
      </c>
      <c r="H5" s="16" t="s">
        <v>21</v>
      </c>
      <c r="I5" s="63"/>
      <c r="J5" s="16" t="s">
        <v>22</v>
      </c>
      <c r="K5" s="16" t="s">
        <v>23</v>
      </c>
      <c r="L5" s="16" t="s">
        <v>24</v>
      </c>
      <c r="M5" s="16" t="s">
        <v>25</v>
      </c>
      <c r="N5" s="16" t="s">
        <v>26</v>
      </c>
      <c r="O5" s="16" t="s">
        <v>27</v>
      </c>
      <c r="P5" s="16" t="s">
        <v>28</v>
      </c>
      <c r="Q5" s="16" t="s">
        <v>29</v>
      </c>
      <c r="R5" s="16" t="s">
        <v>30</v>
      </c>
      <c r="S5" s="16" t="s">
        <v>31</v>
      </c>
      <c r="T5" s="16" t="s">
        <v>32</v>
      </c>
      <c r="U5" s="16" t="s">
        <v>160</v>
      </c>
      <c r="V5" s="16" t="s">
        <v>33</v>
      </c>
      <c r="W5" s="63"/>
      <c r="X5" s="184"/>
      <c r="Y5" s="182"/>
      <c r="Z5" s="179"/>
      <c r="AA5" s="39"/>
      <c r="AB5" s="39"/>
      <c r="AC5" s="39"/>
      <c r="AD5" s="39"/>
      <c r="AE5" s="39"/>
      <c r="AF5" s="39"/>
      <c r="AG5" s="39"/>
      <c r="AH5" s="39"/>
      <c r="AI5" s="39"/>
      <c r="AQ5">
        <v>5</v>
      </c>
      <c r="AR5">
        <v>2</v>
      </c>
      <c r="AS5">
        <v>5</v>
      </c>
      <c r="AT5">
        <v>2</v>
      </c>
      <c r="AU5">
        <v>5</v>
      </c>
      <c r="AV5">
        <v>2</v>
      </c>
      <c r="AW5">
        <v>5</v>
      </c>
      <c r="AX5">
        <v>2</v>
      </c>
      <c r="AY5">
        <v>5</v>
      </c>
      <c r="AZ5">
        <v>2</v>
      </c>
      <c r="BA5">
        <v>5</v>
      </c>
      <c r="BB5">
        <v>2</v>
      </c>
      <c r="BC5">
        <v>5</v>
      </c>
      <c r="BD5">
        <v>2</v>
      </c>
      <c r="BE5">
        <v>5</v>
      </c>
      <c r="BF5">
        <v>2</v>
      </c>
      <c r="BG5">
        <v>5</v>
      </c>
      <c r="BH5">
        <v>2</v>
      </c>
      <c r="BI5">
        <v>5</v>
      </c>
      <c r="BJ5">
        <v>2</v>
      </c>
      <c r="BK5">
        <v>5</v>
      </c>
      <c r="BL5">
        <v>2</v>
      </c>
      <c r="BM5">
        <v>5</v>
      </c>
      <c r="BN5">
        <v>2</v>
      </c>
      <c r="BO5">
        <v>5</v>
      </c>
      <c r="BP5">
        <v>2</v>
      </c>
      <c r="BQ5">
        <v>5</v>
      </c>
      <c r="BR5">
        <v>2</v>
      </c>
      <c r="BS5">
        <v>5</v>
      </c>
      <c r="BT5">
        <v>2</v>
      </c>
      <c r="BU5">
        <v>5</v>
      </c>
      <c r="BV5">
        <v>2</v>
      </c>
      <c r="CQ5" s="67"/>
      <c r="CR5" s="67"/>
      <c r="CS5" s="67"/>
      <c r="CT5" s="67"/>
    </row>
    <row r="6" spans="1:98" ht="19.5" customHeight="1" x14ac:dyDescent="0.25">
      <c r="A6" s="180"/>
      <c r="B6" s="180"/>
      <c r="C6" s="81" t="s">
        <v>89</v>
      </c>
      <c r="D6" s="25">
        <v>4</v>
      </c>
      <c r="E6" s="25">
        <v>3</v>
      </c>
      <c r="F6" s="25">
        <v>3</v>
      </c>
      <c r="G6" s="25">
        <v>1</v>
      </c>
      <c r="H6" s="25">
        <v>3</v>
      </c>
      <c r="I6" s="99">
        <v>14</v>
      </c>
      <c r="J6" s="25">
        <v>2</v>
      </c>
      <c r="K6" s="25">
        <v>1</v>
      </c>
      <c r="L6" s="25">
        <v>2</v>
      </c>
      <c r="M6" s="25">
        <v>3</v>
      </c>
      <c r="N6" s="25">
        <v>2</v>
      </c>
      <c r="O6" s="25">
        <v>1</v>
      </c>
      <c r="P6" s="25">
        <v>1</v>
      </c>
      <c r="Q6" s="25">
        <v>2</v>
      </c>
      <c r="R6" s="25">
        <v>3</v>
      </c>
      <c r="S6" s="25">
        <v>3</v>
      </c>
      <c r="T6" s="25">
        <v>1</v>
      </c>
      <c r="U6" s="25">
        <v>3</v>
      </c>
      <c r="V6" s="25">
        <v>3</v>
      </c>
      <c r="W6" s="99">
        <v>24</v>
      </c>
      <c r="X6" s="182"/>
      <c r="Y6" s="64" t="s">
        <v>90</v>
      </c>
      <c r="Z6" s="180"/>
      <c r="AA6" s="39"/>
      <c r="AB6" s="39" t="s">
        <v>3</v>
      </c>
      <c r="AC6" s="39" t="s">
        <v>61</v>
      </c>
      <c r="AD6" s="39">
        <v>5</v>
      </c>
      <c r="AE6" s="52">
        <v>4</v>
      </c>
      <c r="AF6" s="39">
        <v>3</v>
      </c>
      <c r="AG6" s="39">
        <v>2</v>
      </c>
      <c r="AH6" s="39" t="s">
        <v>88</v>
      </c>
      <c r="AI6" s="39">
        <v>1</v>
      </c>
      <c r="AJ6" s="39">
        <v>3</v>
      </c>
      <c r="AK6" s="39">
        <v>4.5</v>
      </c>
      <c r="AL6" s="39"/>
      <c r="AM6" s="39"/>
      <c r="AN6" s="39"/>
      <c r="AO6" s="39"/>
      <c r="AP6" s="39"/>
      <c r="CA6">
        <v>1</v>
      </c>
      <c r="CB6">
        <v>2</v>
      </c>
      <c r="CC6">
        <v>3</v>
      </c>
      <c r="CD6">
        <v>3</v>
      </c>
      <c r="CE6">
        <v>4</v>
      </c>
      <c r="CF6">
        <v>5</v>
      </c>
      <c r="CG6">
        <v>6</v>
      </c>
      <c r="CH6">
        <v>7</v>
      </c>
      <c r="CI6">
        <v>8</v>
      </c>
      <c r="CJ6">
        <v>9</v>
      </c>
      <c r="CK6">
        <v>10</v>
      </c>
      <c r="CL6">
        <v>11</v>
      </c>
      <c r="CM6">
        <v>12</v>
      </c>
      <c r="CN6">
        <v>13</v>
      </c>
      <c r="CO6">
        <v>14</v>
      </c>
      <c r="CP6">
        <v>15</v>
      </c>
      <c r="CQ6" s="67"/>
      <c r="CR6" s="67"/>
      <c r="CS6" s="67"/>
      <c r="CT6" s="67"/>
    </row>
    <row r="7" spans="1:98" ht="15.75" x14ac:dyDescent="0.25">
      <c r="A7" s="7">
        <v>1</v>
      </c>
      <c r="B7" s="6">
        <f>'список класса'!B7</f>
        <v>0</v>
      </c>
      <c r="C7" s="58"/>
      <c r="D7" s="59"/>
      <c r="E7" s="59"/>
      <c r="F7" s="59"/>
      <c r="G7" s="59"/>
      <c r="H7" s="59"/>
      <c r="I7" s="149">
        <f>SUM(D7:H7)</f>
        <v>0</v>
      </c>
      <c r="J7" s="61"/>
      <c r="K7" s="61"/>
      <c r="L7" s="61"/>
      <c r="M7" s="61"/>
      <c r="N7" s="61"/>
      <c r="O7" s="61"/>
      <c r="P7" s="61"/>
      <c r="Q7" s="61"/>
      <c r="R7" s="61"/>
      <c r="S7" s="61"/>
      <c r="T7" s="61"/>
      <c r="U7" s="61"/>
      <c r="V7" s="61">
        <v>2</v>
      </c>
      <c r="W7" s="149">
        <f>SUM(J7:U7)</f>
        <v>0</v>
      </c>
      <c r="X7" s="13" t="str">
        <f>IF(C7="н","-",IF(C7="","-",SUM(I7+W7)))</f>
        <v>-</v>
      </c>
      <c r="Y7" s="14" t="str">
        <f>IF(X7=43,"+","-")</f>
        <v>-</v>
      </c>
      <c r="Z7" s="14" t="b">
        <f>IF(C7="н","н",IF(X7=0,"",IF(X7&lt;=13,2,IF(AND(X7&gt;=14,X7&lt;=23),3,IF(AND(X7&gt;=24,X7&lt;=32),4,IF(AND(X7&gt;=33,X7&lt;=38),5))))))</f>
        <v>0</v>
      </c>
      <c r="AA7" s="39"/>
      <c r="AB7" s="39" t="str">
        <f>IF(X7=$X$41,CONCATENATE(B7,","),"")</f>
        <v/>
      </c>
      <c r="AC7" s="39" t="str">
        <f>IF(X7=$X$42,CONCATENATE(B7,","),"")</f>
        <v/>
      </c>
      <c r="AD7" s="39" t="str">
        <f>IF(Z7=5,CONCATENATE(B7,","),"")</f>
        <v/>
      </c>
      <c r="AE7" s="39" t="str">
        <f>IF(Z7=4,CONCATENATE(B7,","),"")</f>
        <v/>
      </c>
      <c r="AF7" s="39" t="str">
        <f>IF(Z7=3,CONCATENATE(B7,","),"")</f>
        <v/>
      </c>
      <c r="AG7" s="39" t="str">
        <f>IF(Z7=2,CONCATENATE(B7,","),"")</f>
        <v/>
      </c>
      <c r="AH7" s="39" t="str">
        <f>IF(C7="н",CONCATENATE(B7,","),"")</f>
        <v/>
      </c>
      <c r="AI7" s="39">
        <f>SUM(D7:E7)</f>
        <v>0</v>
      </c>
      <c r="AJ7" s="39">
        <f>SUM(H7+R7+S7+T7+U7)</f>
        <v>0</v>
      </c>
      <c r="AK7">
        <f>SUM(J7:K7)</f>
        <v>0</v>
      </c>
      <c r="AL7">
        <f>SUM(F7+G7)</f>
        <v>0</v>
      </c>
      <c r="AM7">
        <f>SUM(L7:N7)</f>
        <v>0</v>
      </c>
      <c r="AN7">
        <f>SUM(O7:P7)</f>
        <v>0</v>
      </c>
      <c r="AO7" s="59">
        <f t="shared" ref="AO7:AO39" si="0">SUM(D7:E7)</f>
        <v>0</v>
      </c>
      <c r="AP7">
        <f>IF(AO7=7,5,IF(AND(AO7&gt;=5,AO7&lt;=6),4,IF(AND(AO7&gt;=3,AO7&lt;=4),3,IF(AO7&lt;3,2,""))))</f>
        <v>2</v>
      </c>
      <c r="AQ7" t="str">
        <f t="shared" ref="AQ7:AQ39" si="1">IF(C7="н","",IF(C7="","",IF(AP7=5,CONCATENATE($D$5,";"),"")))</f>
        <v/>
      </c>
      <c r="AR7" t="str">
        <f t="shared" ref="AR7:AR39" si="2">IF(C7="н","",IF(C7="","",IF(AP7=2,CONCATENATE($D$5,";"),"")))</f>
        <v/>
      </c>
      <c r="AS7" t="str">
        <f>IF(C7="н","",IF(C7="","",IF(F7=3,CONCATENATE($F$5,";"),"")))</f>
        <v/>
      </c>
      <c r="AT7" t="str">
        <f>IF(C7="н","",IF(C7="","",IF(F7=0,CONCATENATE($F$5,";"),"")))</f>
        <v/>
      </c>
      <c r="AU7" t="str">
        <f>IF(C7="н","",IF(C7="","",IF(G7=1,CONCATENATE($G$5,";"),"")))</f>
        <v/>
      </c>
      <c r="AV7" t="str">
        <f>IF(C7="н","",IF(C7="","",IF(G7=0,CONCATENATE($G$5,";"),"")))</f>
        <v/>
      </c>
      <c r="AW7" t="str">
        <f>IF(C7="н","",IF(C7="","",IF(H7=3,CONCATENATE($H$5,";"),"")))</f>
        <v/>
      </c>
      <c r="AX7" t="str">
        <f>IF(C7="н","",IF(C7="","",IF(H7=0,CONCATENATE($H$5,";"),"")))</f>
        <v/>
      </c>
      <c r="AY7" t="str">
        <f>IF(C7="н","",IF(C7="","",IF(J7=2,CONCATENATE($J$5,";"),"")))</f>
        <v/>
      </c>
      <c r="AZ7" t="str">
        <f>IF(C7="н","",IF(C7="","",IF(J7=2,CONCATENATE($J$5,";"),"")))</f>
        <v/>
      </c>
      <c r="BA7" t="str">
        <f>IF(C7="н","",IF(C7="","",IF(K7=1,CONCATENATE($K$5,";"),"")))</f>
        <v/>
      </c>
      <c r="BB7" t="str">
        <f>IF(C7="н","",IF(C7="","",IF(K7=0,CONCATENATE($K$5,";"),"")))</f>
        <v/>
      </c>
      <c r="BC7" t="str">
        <f>IF(C7="н","",IF(C7="","",IF(L7=2,CONCATENATE($L$5,";"),"")))</f>
        <v/>
      </c>
      <c r="BD7" t="str">
        <f>IF(C7="н","",IF(C7="","",IF(L7=0,CONCATENATE($L$5,";"),"")))</f>
        <v/>
      </c>
      <c r="BE7" t="str">
        <f>IF(C7="н","",IF(C7="","",IF(M7=3,CONCATENATE($M$5,";"),"")))</f>
        <v/>
      </c>
      <c r="BF7" t="str">
        <f>IF(C7="н","",IF(C7="","",IF(M7=0,CONCATENATE($M$5,";"),"")))</f>
        <v/>
      </c>
      <c r="BG7" t="str">
        <f>IF(C7="н","",IF(C7="","",IF(N7=2,CONCATENATE($N$5,";"),"")))</f>
        <v/>
      </c>
      <c r="BH7" t="str">
        <f>IF(C7="н","",IF(C7="","",IF(N7=0,CONCATENATE($N$5,";"),"")))</f>
        <v/>
      </c>
      <c r="BI7" t="str">
        <f>IF(O7=1,CONCATENATE($O$5,";"),"")</f>
        <v/>
      </c>
      <c r="BJ7" t="str">
        <f>IF(C7="н","",IF(C7="","",IF(O7=0,CONCATENATE($O$5,";"),"")))</f>
        <v/>
      </c>
      <c r="BK7" t="str">
        <f>IF(P7=1,CONCATENATE($P$5,";"),"")</f>
        <v/>
      </c>
      <c r="BL7" t="str">
        <f>IF(C7="н","",IF(C7="","",IF(P7=0,CONCATENATE($P$5,";"),"")))</f>
        <v/>
      </c>
      <c r="BM7" t="str">
        <f>IF(Q7=2,CONCATENATE($Q$5,";"),"")</f>
        <v/>
      </c>
      <c r="BN7" t="str">
        <f>IF(C7="н","",IF(C7="","",IF(Q7=0,CONCATENATE($Q$5,";"),"")))</f>
        <v/>
      </c>
      <c r="BO7" t="str">
        <f>IF(R7=3,CONCATENATE($R$5,";"),"")</f>
        <v/>
      </c>
      <c r="BP7" t="str">
        <f>IF(C7="н","",IF(C7="","",IF(R7=0,CONCATENATE($R$5,";"),"")))</f>
        <v/>
      </c>
      <c r="BQ7" t="str">
        <f>IF(S7=3,CONCATENATE($S$5,";"),"")</f>
        <v/>
      </c>
      <c r="BR7" t="str">
        <f>IF(C7="н","",IF(C7="","",IF(S7=0,CONCATENATE($S$5,";"),"")))</f>
        <v/>
      </c>
      <c r="BS7" t="str">
        <f>IF(T7=1,CONCATENATE($T$5,";"),"")</f>
        <v/>
      </c>
      <c r="BT7" t="str">
        <f>IF(C7="н","",IF(C7="","",IF(T7=0,CONCATENATE($T$5,";"),"")))</f>
        <v/>
      </c>
      <c r="BU7" t="str">
        <f>IF(U7=3,CONCATENATE($U$5,"."),"")</f>
        <v/>
      </c>
      <c r="BV7" t="str">
        <f>IF(C7="н","",IF(C7="","",IF(U7=0,CONCATENATE($U$5,"."),"")))</f>
        <v/>
      </c>
      <c r="BX7" t="str">
        <f>CONCATENATE(AQ7,AS7,AU7,AW7,AY7,BA7,BC7,BE7,BG7,BI7,BK7,BM7,BO7,BQ7,BS7,BU7)</f>
        <v/>
      </c>
      <c r="BY7" t="str">
        <f>CONCATENATE(AR7,AT7,AV7,AX7,AZ7,BB7,BD7,BF7,BH7,BJ7,BL7,BN7,BP7,BR7,BT7,BV7)</f>
        <v/>
      </c>
      <c r="BZ7" t="str">
        <f>IF(C7="","",SUM(D7:E7))</f>
        <v/>
      </c>
      <c r="CA7" t="str">
        <f t="shared" ref="CA7:CA38" si="3">IF(Z7="","",IF(Z7="н","",IF(AND(BZ7&gt;=0,BZ7&lt;=1),CONCATENATE(B7,","),"")))</f>
        <v/>
      </c>
      <c r="CB7" t="str">
        <f>IF(C7="","",IF(C7="н","",IF(F7=0,CONCATENATE(B7,","),"")))</f>
        <v/>
      </c>
      <c r="CC7" t="str">
        <f>IF(C7="","",IF(C7="н","",IF(G7=0,CONCATENATE(B7,","),"")))</f>
        <v/>
      </c>
      <c r="CD7" t="str">
        <f>IF(C7="","",IF(C7="н","",IF(H7=0,CONCATENATE(B7,","),"")))</f>
        <v/>
      </c>
      <c r="CE7" t="str">
        <f>IF(C7="","",IF(C7="н","",IF(J7=0,CONCATENATE(B7,","),"")))</f>
        <v/>
      </c>
      <c r="CF7" t="str">
        <f>IF(C7="","",IF(C7="н","",IF(K7=0,CONCATENATE(B7,","),"")))</f>
        <v/>
      </c>
      <c r="CG7" t="str">
        <f>IF(C7="","",IF(C7="н","",IF(L7=0,CONCATENATE(B7,","),"")))</f>
        <v/>
      </c>
      <c r="CH7" t="str">
        <f>IF(C7="","",IF(C7="н","",IF(M7=0,CONCATENATE(B7,","),"")))</f>
        <v/>
      </c>
      <c r="CI7" t="str">
        <f>IF(C7="","",IF(C7="н","",IF(N7=0,CONCATENATE(B7,","),"")))</f>
        <v/>
      </c>
      <c r="CJ7" t="str">
        <f>IF(C7="","",IF(C7="н","",IF(O7=0,CONCATENATE(B7,","),"")))</f>
        <v/>
      </c>
      <c r="CK7" t="str">
        <f>IF(C7="","",IF(C7="н","",IF(P7=0,CONCATENATE(B7,","),"")))</f>
        <v/>
      </c>
      <c r="CL7" t="str">
        <f>IF(C7="","",IF(C7="н","",IF(Q7=0,CONCATENATE(B7,","),"")))</f>
        <v/>
      </c>
      <c r="CM7" t="str">
        <f>IF(C7="","",IF(C7="н","",IF(R7=0,CONCATENATE(B7,","),"")))</f>
        <v/>
      </c>
      <c r="CN7" t="str">
        <f>IF(C7="","",IF(C7="н","",IF(S7=0,CONCATENATE(B7,","),"")))</f>
        <v/>
      </c>
      <c r="CO7" t="str">
        <f>IF(C7="","",IF(C7="н","",IF(T7=0,CONCATENATE(B7,","),"")))</f>
        <v/>
      </c>
      <c r="CP7" t="str">
        <f>IF(C7="","",IF(C7="н","",IF(U7=0,CONCATENATE(B7,","),"")))</f>
        <v/>
      </c>
      <c r="CQ7" s="67"/>
      <c r="CR7" s="67"/>
      <c r="CS7" s="67"/>
      <c r="CT7" s="67"/>
    </row>
    <row r="8" spans="1:98" ht="15.75" x14ac:dyDescent="0.25">
      <c r="A8" s="7">
        <v>2</v>
      </c>
      <c r="B8" s="6">
        <f>'список класса'!B8</f>
        <v>0</v>
      </c>
      <c r="C8" s="58"/>
      <c r="D8" s="59"/>
      <c r="E8" s="59"/>
      <c r="F8" s="59"/>
      <c r="G8" s="59"/>
      <c r="H8" s="59"/>
      <c r="I8" s="149">
        <f t="shared" ref="I8:I39" si="4">SUM(D8:H8)</f>
        <v>0</v>
      </c>
      <c r="J8" s="61"/>
      <c r="K8" s="61"/>
      <c r="L8" s="61"/>
      <c r="M8" s="61"/>
      <c r="N8" s="61"/>
      <c r="O8" s="61"/>
      <c r="P8" s="61"/>
      <c r="Q8" s="61"/>
      <c r="R8" s="61"/>
      <c r="S8" s="61"/>
      <c r="T8" s="61"/>
      <c r="U8" s="61"/>
      <c r="V8" s="61">
        <v>0</v>
      </c>
      <c r="W8" s="149">
        <f t="shared" ref="W8:W39" si="5">SUM(J8:U8)</f>
        <v>0</v>
      </c>
      <c r="X8" s="13" t="str">
        <f t="shared" ref="X8:X39" si="6">IF(C8="н","-",IF(C8="","-",SUM(I8+W8)))</f>
        <v>-</v>
      </c>
      <c r="Y8" s="14" t="str">
        <f t="shared" ref="Y8:Y39" si="7">IF(X8=43,"+","-")</f>
        <v>-</v>
      </c>
      <c r="Z8" s="14" t="b">
        <f t="shared" ref="Z8:Z39" si="8">IF(C8="н","н",IF(X8=0,"",IF(X8&lt;=13,2,IF(AND(X8&gt;=14,X8&lt;=23),3,IF(AND(X8&gt;=24,X8&lt;=32),4,IF(AND(X8&gt;=33,X8&lt;=38),5))))))</f>
        <v>0</v>
      </c>
      <c r="AA8" s="39"/>
      <c r="AB8" s="39" t="str">
        <f t="shared" ref="AB8:AB39" si="9">IF(X8=$X$41,CONCATENATE(B8,","),"")</f>
        <v/>
      </c>
      <c r="AC8" s="39" t="str">
        <f t="shared" ref="AC8:AC39" si="10">IF(X8=$X$42,CONCATENATE(B8,","),"")</f>
        <v/>
      </c>
      <c r="AD8" s="39" t="str">
        <f t="shared" ref="AD8:AD38" si="11">IF(Z8=5,CONCATENATE(B8,","),"")</f>
        <v/>
      </c>
      <c r="AE8" s="39" t="str">
        <f t="shared" ref="AE8:AE37" si="12">IF(Z8=4,CONCATENATE(B8,","),"")</f>
        <v/>
      </c>
      <c r="AF8" s="39" t="str">
        <f t="shared" ref="AF8:AF38" si="13">IF(Z8=3,CONCATENATE(B8,","),"")</f>
        <v/>
      </c>
      <c r="AG8" s="39" t="str">
        <f t="shared" ref="AG8:AG38" si="14">IF(Z8=2,CONCATENATE(B8,","),"")</f>
        <v/>
      </c>
      <c r="AH8" s="39" t="str">
        <f t="shared" ref="AH8:AH38" si="15">IF(C8="н",CONCATENATE(B8,","),"")</f>
        <v/>
      </c>
      <c r="AI8" s="39">
        <f t="shared" ref="AI8:AI39" si="16">SUM(D8:E8)</f>
        <v>0</v>
      </c>
      <c r="AJ8" s="39">
        <f t="shared" ref="AJ8:AJ39" si="17">SUM(H8+R8+S8+T8+U8)</f>
        <v>0</v>
      </c>
      <c r="AK8">
        <f t="shared" ref="AK8:AK39" si="18">SUM(J8:K8)</f>
        <v>0</v>
      </c>
      <c r="AL8">
        <f t="shared" ref="AL8:AL39" si="19">SUM(F8+G8)</f>
        <v>0</v>
      </c>
      <c r="AM8">
        <f t="shared" ref="AM8:AM39" si="20">SUM(L8:N8)</f>
        <v>0</v>
      </c>
      <c r="AN8">
        <f t="shared" ref="AN8:AN39" si="21">SUM(O8:P8)</f>
        <v>0</v>
      </c>
      <c r="AO8" s="59">
        <f t="shared" si="0"/>
        <v>0</v>
      </c>
      <c r="AP8">
        <f>IF(AO8=7,5,IF(AND(AO8&gt;=5,AO8&lt;=6),4,IF(AND(AO8&gt;=3,AO8&lt;=4),3,IF(AO8&lt;3,2,""))))</f>
        <v>2</v>
      </c>
      <c r="AQ8" t="str">
        <f t="shared" si="1"/>
        <v/>
      </c>
      <c r="AR8" t="str">
        <f t="shared" si="2"/>
        <v/>
      </c>
      <c r="AS8" t="str">
        <f t="shared" ref="AS8:AS39" si="22">IF(C8="н","",IF(C8="","",IF(F8=3,CONCATENATE($F$5,";"),"")))</f>
        <v/>
      </c>
      <c r="AT8" t="str">
        <f t="shared" ref="AT8:AT39" si="23">IF(C8="н","",IF(C8="","",IF(F8=0,CONCATENATE($F$5,";"),"")))</f>
        <v/>
      </c>
      <c r="AU8" t="str">
        <f t="shared" ref="AU8:AU39" si="24">IF(C8="н","",IF(C8="","",IF(G8=1,CONCATENATE($G$5,";"),"")))</f>
        <v/>
      </c>
      <c r="AV8" t="str">
        <f t="shared" ref="AV8:AV39" si="25">IF(C8="н","",IF(C8="","",IF(G8=0,CONCATENATE($G$5,";"),"")))</f>
        <v/>
      </c>
      <c r="AW8" t="str">
        <f t="shared" ref="AW8:AW39" si="26">IF(C8="н","",IF(C8="","",IF(H8=3,CONCATENATE($H$5,";"),"")))</f>
        <v/>
      </c>
      <c r="AX8" t="str">
        <f t="shared" ref="AX8:AX39" si="27">IF(C8="н","",IF(C8="","",IF(H8=0,CONCATENATE($H$5,";"),"")))</f>
        <v/>
      </c>
      <c r="AY8" t="str">
        <f t="shared" ref="AY8:AY39" si="28">IF(C8="н","",IF(C8="","",IF(J8=2,CONCATENATE($J$5,";"),"")))</f>
        <v/>
      </c>
      <c r="AZ8" t="str">
        <f t="shared" ref="AZ8:AZ39" si="29">IF(C8="н","",IF(C8="","",IF(J8=2,CONCATENATE($J$5,";"),"")))</f>
        <v/>
      </c>
      <c r="BA8" t="str">
        <f t="shared" ref="BA8:BA39" si="30">IF(C8="н","",IF(C8="","",IF(K8=1,CONCATENATE($K$5,";"),"")))</f>
        <v/>
      </c>
      <c r="BB8" t="str">
        <f t="shared" ref="BB8:BB39" si="31">IF(C8="н","",IF(C8="","",IF(K8=0,CONCATENATE($K$5,";"),"")))</f>
        <v/>
      </c>
      <c r="BC8" t="str">
        <f t="shared" ref="BC8:BC39" si="32">IF(C8="н","",IF(C8="","",IF(L8=2,CONCATENATE($L$5,";"),"")))</f>
        <v/>
      </c>
      <c r="BD8" t="str">
        <f t="shared" ref="BD8:BD39" si="33">IF(C8="н","",IF(C8="","",IF(L8=0,CONCATENATE($L$5,";"),"")))</f>
        <v/>
      </c>
      <c r="BE8" t="str">
        <f t="shared" ref="BE8:BE39" si="34">IF(C8="н","",IF(C8="","",IF(M8=3,CONCATENATE($M$5,";"),"")))</f>
        <v/>
      </c>
      <c r="BF8" t="str">
        <f t="shared" ref="BF8:BF39" si="35">IF(C8="н","",IF(C8="","",IF(M8=0,CONCATENATE($M$5,";"),"")))</f>
        <v/>
      </c>
      <c r="BG8" t="str">
        <f t="shared" ref="BG8:BG39" si="36">IF(C8="н","",IF(C8="","",IF(N8=2,CONCATENATE($N$5,";"),"")))</f>
        <v/>
      </c>
      <c r="BH8" t="str">
        <f t="shared" ref="BH8:BH39" si="37">IF(C8="н","",IF(C8="","",IF(N8=0,CONCATENATE($N$5,";"),"")))</f>
        <v/>
      </c>
      <c r="BI8" t="str">
        <f t="shared" ref="BI8:BI54" si="38">IF(O8=1,CONCATENATE($O$5,";"),"")</f>
        <v/>
      </c>
      <c r="BJ8" t="str">
        <f t="shared" ref="BJ8:BJ39" si="39">IF(C8="н","",IF(C8="","",IF(O8=0,CONCATENATE($O$5,";"),"")))</f>
        <v/>
      </c>
      <c r="BK8" t="str">
        <f t="shared" ref="BK8:BK39" si="40">IF(P8=1,CONCATENATE($P$5,";"),"")</f>
        <v/>
      </c>
      <c r="BL8" t="str">
        <f t="shared" ref="BL8:BL39" si="41">IF(C8="н","",IF(C8="","",IF(P8=0,CONCATENATE($P$5,";"),"")))</f>
        <v/>
      </c>
      <c r="BM8" t="str">
        <f t="shared" ref="BM8:BM39" si="42">IF(Q8=2,CONCATENATE($Q$5,";"),"")</f>
        <v/>
      </c>
      <c r="BN8" t="str">
        <f t="shared" ref="BN8:BN39" si="43">IF(C8="н","",IF(C8="","",IF(Q8=0,CONCATENATE($Q$5,";"),"")))</f>
        <v/>
      </c>
      <c r="BO8" t="str">
        <f t="shared" ref="BO8:BO39" si="44">IF(R8=3,CONCATENATE($R$5,";"),"")</f>
        <v/>
      </c>
      <c r="BP8" t="str">
        <f t="shared" ref="BP8:BP39" si="45">IF(C8="н","",IF(C8="","",IF(R8=0,CONCATENATE($R$5,";"),"")))</f>
        <v/>
      </c>
      <c r="BQ8" t="str">
        <f t="shared" ref="BQ8:BQ39" si="46">IF(S8=3,CONCATENATE($S$5,";"),"")</f>
        <v/>
      </c>
      <c r="BR8" t="str">
        <f t="shared" ref="BR8:BR39" si="47">IF(C8="н","",IF(C8="","",IF(S8=0,CONCATENATE($S$5,";"),"")))</f>
        <v/>
      </c>
      <c r="BS8" t="str">
        <f t="shared" ref="BS8:BS39" si="48">IF(T8=1,CONCATENATE($T$5,";"),"")</f>
        <v/>
      </c>
      <c r="BT8" t="str">
        <f t="shared" ref="BT8:BT39" si="49">IF(C8="н","",IF(C8="","",IF(T8=0,CONCATENATE($T$5,";"),"")))</f>
        <v/>
      </c>
      <c r="BU8" t="str">
        <f t="shared" ref="BU8:BU39" si="50">IF(U8=3,CONCATENATE($U$5,"."),"")</f>
        <v/>
      </c>
      <c r="BV8" t="str">
        <f t="shared" ref="BV8:BV39" si="51">IF(C8="н","",IF(C8="","",IF(U8=0,CONCATENATE($U$5,"."),"")))</f>
        <v/>
      </c>
      <c r="BX8" t="str">
        <f t="shared" ref="BX8:BX39" si="52">CONCATENATE(AQ8,AS8,AU8,AW8,AY8,BA8,BC8,BE8,BG8,BI8,BK8,BM8,BO8,BQ8,BS8,BU8)</f>
        <v/>
      </c>
      <c r="BY8" t="str">
        <f t="shared" ref="BY8:BY39" si="53">CONCATENATE(AR8,AT8,AV8,AX8,AZ8,BB8,BD8,BF8,BH8,BJ8,BL8,BN8,BP8,BR8,BT8,BV8)</f>
        <v/>
      </c>
      <c r="BZ8" t="str">
        <f t="shared" ref="BZ8:BZ29" si="54">IF(C8="","",SUM(D8:E8))</f>
        <v/>
      </c>
      <c r="CA8" t="str">
        <f t="shared" si="3"/>
        <v/>
      </c>
      <c r="CB8" t="str">
        <f t="shared" ref="CB8:CB29" si="55">IF(C8="","",IF(C8="н","",IF(F8=0,CONCATENATE(B8,","),"")))</f>
        <v/>
      </c>
      <c r="CC8" t="str">
        <f t="shared" ref="CC8:CC39" si="56">IF(C8="","",IF(C8="н","",IF(G8=0,CONCATENATE(B8,","),"")))</f>
        <v/>
      </c>
      <c r="CD8" t="str">
        <f t="shared" ref="CD8:CD39" si="57">IF(C8="","",IF(C8="н","",IF(H8=0,CONCATENATE(B8,","),"")))</f>
        <v/>
      </c>
      <c r="CE8" t="str">
        <f t="shared" ref="CE8:CE39" si="58">IF(C8="","",IF(C8="н","",IF(J8=0,CONCATENATE(B8,","),"")))</f>
        <v/>
      </c>
      <c r="CF8" t="str">
        <f t="shared" ref="CF8:CF39" si="59">IF(C8="","",IF(C8="н","",IF(K8=0,CONCATENATE(B8,","),"")))</f>
        <v/>
      </c>
      <c r="CG8" t="str">
        <f t="shared" ref="CG8:CG39" si="60">IF(C8="","",IF(C8="н","",IF(L8=0,CONCATENATE(B8,","),"")))</f>
        <v/>
      </c>
      <c r="CH8" t="str">
        <f t="shared" ref="CH8:CH39" si="61">IF(C8="","",IF(C8="н","",IF(M8=0,CONCATENATE(B8,","),"")))</f>
        <v/>
      </c>
      <c r="CI8" t="str">
        <f t="shared" ref="CI8:CI39" si="62">IF(C8="","",IF(C8="н","",IF(N8=0,CONCATENATE(B8,","),"")))</f>
        <v/>
      </c>
      <c r="CJ8" t="str">
        <f t="shared" ref="CJ8:CJ39" si="63">IF(C8="","",IF(C8="н","",IF(O8=0,CONCATENATE(B8,","),"")))</f>
        <v/>
      </c>
      <c r="CK8" t="str">
        <f t="shared" ref="CK8:CK39" si="64">IF(C8="","",IF(C8="н","",IF(P8=0,CONCATENATE(B8,","),"")))</f>
        <v/>
      </c>
      <c r="CL8" t="str">
        <f t="shared" ref="CL8:CL39" si="65">IF(C8="","",IF(C8="н","",IF(Q8=0,CONCATENATE(B8,","),"")))</f>
        <v/>
      </c>
      <c r="CM8" t="str">
        <f t="shared" ref="CM8:CM39" si="66">IF(C8="","",IF(C8="н","",IF(R8=0,CONCATENATE(B8,","),"")))</f>
        <v/>
      </c>
      <c r="CN8" t="str">
        <f t="shared" ref="CN8:CN39" si="67">IF(C8="","",IF(C8="н","",IF(S8=0,CONCATENATE(B8,","),"")))</f>
        <v/>
      </c>
      <c r="CO8" t="str">
        <f t="shared" ref="CO8:CO39" si="68">IF(C8="","",IF(C8="н","",IF(T8=0,CONCATENATE(B8,","),"")))</f>
        <v/>
      </c>
      <c r="CP8" t="str">
        <f t="shared" ref="CP8:CP39" si="69">IF(C8="","",IF(C8="н","",IF(U8=0,CONCATENATE(B8,","),"")))</f>
        <v/>
      </c>
      <c r="CQ8" s="67"/>
      <c r="CR8" s="67"/>
      <c r="CS8" s="67"/>
      <c r="CT8" s="67"/>
    </row>
    <row r="9" spans="1:98" ht="15.75" x14ac:dyDescent="0.25">
      <c r="A9" s="7">
        <v>3</v>
      </c>
      <c r="B9" s="6">
        <f>'список класса'!B9</f>
        <v>0</v>
      </c>
      <c r="C9" s="58"/>
      <c r="D9" s="59"/>
      <c r="E9" s="59"/>
      <c r="F9" s="59"/>
      <c r="G9" s="59"/>
      <c r="H9" s="59"/>
      <c r="I9" s="149">
        <f t="shared" si="4"/>
        <v>0</v>
      </c>
      <c r="J9" s="61"/>
      <c r="K9" s="61"/>
      <c r="L9" s="61"/>
      <c r="M9" s="61"/>
      <c r="N9" s="61"/>
      <c r="O9" s="61"/>
      <c r="P9" s="61"/>
      <c r="Q9" s="61"/>
      <c r="R9" s="61"/>
      <c r="S9" s="61"/>
      <c r="T9" s="61"/>
      <c r="U9" s="61"/>
      <c r="V9" s="61">
        <v>2</v>
      </c>
      <c r="W9" s="149">
        <f t="shared" si="5"/>
        <v>0</v>
      </c>
      <c r="X9" s="13" t="str">
        <f t="shared" si="6"/>
        <v>-</v>
      </c>
      <c r="Y9" s="14" t="str">
        <f t="shared" si="7"/>
        <v>-</v>
      </c>
      <c r="Z9" s="14" t="b">
        <f t="shared" si="8"/>
        <v>0</v>
      </c>
      <c r="AA9" s="39"/>
      <c r="AB9" s="39" t="str">
        <f t="shared" si="9"/>
        <v/>
      </c>
      <c r="AC9" s="39" t="str">
        <f t="shared" si="10"/>
        <v/>
      </c>
      <c r="AD9" s="39" t="str">
        <f t="shared" si="11"/>
        <v/>
      </c>
      <c r="AE9" s="39" t="str">
        <f t="shared" si="12"/>
        <v/>
      </c>
      <c r="AF9" s="39" t="str">
        <f t="shared" si="13"/>
        <v/>
      </c>
      <c r="AG9" s="39" t="str">
        <f t="shared" si="14"/>
        <v/>
      </c>
      <c r="AH9" s="39" t="str">
        <f t="shared" si="15"/>
        <v/>
      </c>
      <c r="AI9" s="39">
        <f t="shared" si="16"/>
        <v>0</v>
      </c>
      <c r="AJ9" s="39">
        <f t="shared" si="17"/>
        <v>0</v>
      </c>
      <c r="AK9">
        <f t="shared" si="18"/>
        <v>0</v>
      </c>
      <c r="AL9">
        <f t="shared" si="19"/>
        <v>0</v>
      </c>
      <c r="AM9">
        <f t="shared" si="20"/>
        <v>0</v>
      </c>
      <c r="AN9">
        <f t="shared" si="21"/>
        <v>0</v>
      </c>
      <c r="AO9" s="59">
        <f t="shared" si="0"/>
        <v>0</v>
      </c>
      <c r="AP9">
        <f>IF(AO9=7,5,IF(AND(AO9&gt;=5,AO9&lt;=6),4,IF(AND(AO9&gt;=3,AO9&lt;=4),3,IF(AO9&lt;3,2,""))))</f>
        <v>2</v>
      </c>
      <c r="AQ9" t="str">
        <f t="shared" si="1"/>
        <v/>
      </c>
      <c r="AR9" t="str">
        <f t="shared" si="2"/>
        <v/>
      </c>
      <c r="AS9" t="str">
        <f t="shared" si="22"/>
        <v/>
      </c>
      <c r="AT9" t="str">
        <f t="shared" si="23"/>
        <v/>
      </c>
      <c r="AU9" t="str">
        <f t="shared" si="24"/>
        <v/>
      </c>
      <c r="AV9" t="str">
        <f t="shared" si="25"/>
        <v/>
      </c>
      <c r="AW9" t="str">
        <f t="shared" si="26"/>
        <v/>
      </c>
      <c r="AX9" t="str">
        <f t="shared" si="27"/>
        <v/>
      </c>
      <c r="AY9" t="str">
        <f t="shared" si="28"/>
        <v/>
      </c>
      <c r="AZ9" t="str">
        <f t="shared" si="29"/>
        <v/>
      </c>
      <c r="BA9" t="str">
        <f t="shared" si="30"/>
        <v/>
      </c>
      <c r="BB9" t="str">
        <f t="shared" si="31"/>
        <v/>
      </c>
      <c r="BC9" t="str">
        <f t="shared" si="32"/>
        <v/>
      </c>
      <c r="BD9" t="str">
        <f t="shared" si="33"/>
        <v/>
      </c>
      <c r="BE9" t="str">
        <f t="shared" si="34"/>
        <v/>
      </c>
      <c r="BF9" t="str">
        <f t="shared" si="35"/>
        <v/>
      </c>
      <c r="BG9" t="str">
        <f t="shared" si="36"/>
        <v/>
      </c>
      <c r="BH9" t="str">
        <f t="shared" si="37"/>
        <v/>
      </c>
      <c r="BI9" t="str">
        <f t="shared" si="38"/>
        <v/>
      </c>
      <c r="BJ9" t="str">
        <f t="shared" si="39"/>
        <v/>
      </c>
      <c r="BK9" t="str">
        <f t="shared" si="40"/>
        <v/>
      </c>
      <c r="BL9" t="str">
        <f t="shared" si="41"/>
        <v/>
      </c>
      <c r="BM9" t="str">
        <f t="shared" si="42"/>
        <v/>
      </c>
      <c r="BN9" t="str">
        <f t="shared" si="43"/>
        <v/>
      </c>
      <c r="BO9" t="str">
        <f t="shared" si="44"/>
        <v/>
      </c>
      <c r="BP9" t="str">
        <f t="shared" si="45"/>
        <v/>
      </c>
      <c r="BQ9" t="str">
        <f t="shared" si="46"/>
        <v/>
      </c>
      <c r="BR9" t="str">
        <f t="shared" si="47"/>
        <v/>
      </c>
      <c r="BS9" t="str">
        <f t="shared" si="48"/>
        <v/>
      </c>
      <c r="BT9" t="str">
        <f t="shared" si="49"/>
        <v/>
      </c>
      <c r="BU9" t="str">
        <f t="shared" si="50"/>
        <v/>
      </c>
      <c r="BV9" t="str">
        <f t="shared" si="51"/>
        <v/>
      </c>
      <c r="BX9" t="str">
        <f t="shared" si="52"/>
        <v/>
      </c>
      <c r="BY9" t="str">
        <f t="shared" si="53"/>
        <v/>
      </c>
      <c r="BZ9" t="str">
        <f t="shared" si="54"/>
        <v/>
      </c>
      <c r="CA9" t="str">
        <f t="shared" si="3"/>
        <v/>
      </c>
      <c r="CB9" t="str">
        <f t="shared" si="55"/>
        <v/>
      </c>
      <c r="CC9" t="str">
        <f t="shared" si="56"/>
        <v/>
      </c>
      <c r="CD9" t="str">
        <f t="shared" si="57"/>
        <v/>
      </c>
      <c r="CE9" t="str">
        <f t="shared" si="58"/>
        <v/>
      </c>
      <c r="CF9" t="str">
        <f t="shared" si="59"/>
        <v/>
      </c>
      <c r="CG9" t="str">
        <f t="shared" si="60"/>
        <v/>
      </c>
      <c r="CH9" t="str">
        <f t="shared" si="61"/>
        <v/>
      </c>
      <c r="CI9" t="str">
        <f t="shared" si="62"/>
        <v/>
      </c>
      <c r="CJ9" t="str">
        <f t="shared" si="63"/>
        <v/>
      </c>
      <c r="CK9" t="str">
        <f t="shared" si="64"/>
        <v/>
      </c>
      <c r="CL9" t="str">
        <f t="shared" si="65"/>
        <v/>
      </c>
      <c r="CM9" t="str">
        <f t="shared" si="66"/>
        <v/>
      </c>
      <c r="CN9" t="str">
        <f t="shared" si="67"/>
        <v/>
      </c>
      <c r="CO9" t="str">
        <f t="shared" si="68"/>
        <v/>
      </c>
      <c r="CP9" t="str">
        <f t="shared" si="69"/>
        <v/>
      </c>
      <c r="CQ9" s="67"/>
      <c r="CR9" s="67"/>
      <c r="CS9" s="67"/>
      <c r="CT9" s="67"/>
    </row>
    <row r="10" spans="1:98" ht="15.75" x14ac:dyDescent="0.25">
      <c r="A10" s="7">
        <v>4</v>
      </c>
      <c r="B10" s="6">
        <f>'список класса'!B10</f>
        <v>0</v>
      </c>
      <c r="C10" s="58"/>
      <c r="D10" s="59"/>
      <c r="E10" s="59"/>
      <c r="F10" s="59"/>
      <c r="G10" s="59"/>
      <c r="H10" s="59"/>
      <c r="I10" s="149">
        <f t="shared" si="4"/>
        <v>0</v>
      </c>
      <c r="J10" s="61"/>
      <c r="K10" s="61"/>
      <c r="L10" s="61"/>
      <c r="M10" s="61"/>
      <c r="N10" s="61"/>
      <c r="O10" s="61"/>
      <c r="P10" s="61"/>
      <c r="Q10" s="61"/>
      <c r="R10" s="61"/>
      <c r="S10" s="61"/>
      <c r="T10" s="61"/>
      <c r="U10" s="61"/>
      <c r="V10" s="61">
        <v>2</v>
      </c>
      <c r="W10" s="149">
        <f t="shared" si="5"/>
        <v>0</v>
      </c>
      <c r="X10" s="13" t="str">
        <f t="shared" si="6"/>
        <v>-</v>
      </c>
      <c r="Y10" s="14" t="str">
        <f t="shared" si="7"/>
        <v>-</v>
      </c>
      <c r="Z10" s="14" t="b">
        <f t="shared" si="8"/>
        <v>0</v>
      </c>
      <c r="AA10" s="39"/>
      <c r="AB10" s="39" t="str">
        <f t="shared" si="9"/>
        <v/>
      </c>
      <c r="AC10" s="39" t="str">
        <f t="shared" si="10"/>
        <v/>
      </c>
      <c r="AD10" s="39" t="str">
        <f t="shared" si="11"/>
        <v/>
      </c>
      <c r="AE10" s="39" t="str">
        <f t="shared" si="12"/>
        <v/>
      </c>
      <c r="AF10" s="39" t="str">
        <f t="shared" si="13"/>
        <v/>
      </c>
      <c r="AG10" s="39" t="str">
        <f t="shared" si="14"/>
        <v/>
      </c>
      <c r="AH10" s="39" t="str">
        <f t="shared" si="15"/>
        <v/>
      </c>
      <c r="AI10" s="39">
        <f t="shared" si="16"/>
        <v>0</v>
      </c>
      <c r="AJ10" s="39">
        <f t="shared" si="17"/>
        <v>0</v>
      </c>
      <c r="AK10">
        <f t="shared" si="18"/>
        <v>0</v>
      </c>
      <c r="AL10">
        <f t="shared" si="19"/>
        <v>0</v>
      </c>
      <c r="AM10">
        <f t="shared" si="20"/>
        <v>0</v>
      </c>
      <c r="AN10">
        <f t="shared" si="21"/>
        <v>0</v>
      </c>
      <c r="AO10" s="59">
        <f t="shared" si="0"/>
        <v>0</v>
      </c>
      <c r="AP10">
        <f>IF(AO10=7,5,IF(AND(AO10&gt;=5,AO10&lt;=6),4,IF(AND(AO10&gt;=3,AO10&lt;=4),3,IF(AO10&lt;3,2,""))))</f>
        <v>2</v>
      </c>
      <c r="AQ10" t="str">
        <f t="shared" si="1"/>
        <v/>
      </c>
      <c r="AR10" t="str">
        <f t="shared" si="2"/>
        <v/>
      </c>
      <c r="AS10" t="str">
        <f t="shared" si="22"/>
        <v/>
      </c>
      <c r="AT10" t="str">
        <f t="shared" si="23"/>
        <v/>
      </c>
      <c r="AU10" t="str">
        <f t="shared" si="24"/>
        <v/>
      </c>
      <c r="AV10" t="str">
        <f t="shared" si="25"/>
        <v/>
      </c>
      <c r="AW10" t="str">
        <f t="shared" si="26"/>
        <v/>
      </c>
      <c r="AX10" t="str">
        <f t="shared" si="27"/>
        <v/>
      </c>
      <c r="AY10" t="str">
        <f t="shared" si="28"/>
        <v/>
      </c>
      <c r="AZ10" t="str">
        <f t="shared" si="29"/>
        <v/>
      </c>
      <c r="BA10" t="str">
        <f t="shared" si="30"/>
        <v/>
      </c>
      <c r="BB10" t="str">
        <f t="shared" si="31"/>
        <v/>
      </c>
      <c r="BC10" t="str">
        <f t="shared" si="32"/>
        <v/>
      </c>
      <c r="BD10" t="str">
        <f t="shared" si="33"/>
        <v/>
      </c>
      <c r="BE10" t="str">
        <f t="shared" si="34"/>
        <v/>
      </c>
      <c r="BF10" t="str">
        <f t="shared" si="35"/>
        <v/>
      </c>
      <c r="BG10" t="str">
        <f t="shared" si="36"/>
        <v/>
      </c>
      <c r="BH10" t="str">
        <f t="shared" si="37"/>
        <v/>
      </c>
      <c r="BI10" t="str">
        <f t="shared" si="38"/>
        <v/>
      </c>
      <c r="BJ10" t="str">
        <f t="shared" si="39"/>
        <v/>
      </c>
      <c r="BK10" t="str">
        <f t="shared" si="40"/>
        <v/>
      </c>
      <c r="BL10" t="str">
        <f t="shared" si="41"/>
        <v/>
      </c>
      <c r="BM10" t="str">
        <f t="shared" si="42"/>
        <v/>
      </c>
      <c r="BN10" t="str">
        <f t="shared" si="43"/>
        <v/>
      </c>
      <c r="BO10" t="str">
        <f t="shared" si="44"/>
        <v/>
      </c>
      <c r="BP10" t="str">
        <f t="shared" si="45"/>
        <v/>
      </c>
      <c r="BQ10" t="str">
        <f t="shared" si="46"/>
        <v/>
      </c>
      <c r="BR10" t="str">
        <f t="shared" si="47"/>
        <v/>
      </c>
      <c r="BS10" t="str">
        <f t="shared" si="48"/>
        <v/>
      </c>
      <c r="BT10" t="str">
        <f t="shared" si="49"/>
        <v/>
      </c>
      <c r="BU10" t="str">
        <f t="shared" si="50"/>
        <v/>
      </c>
      <c r="BV10" t="str">
        <f t="shared" si="51"/>
        <v/>
      </c>
      <c r="BX10" t="str">
        <f t="shared" si="52"/>
        <v/>
      </c>
      <c r="BY10" t="str">
        <f t="shared" si="53"/>
        <v/>
      </c>
      <c r="BZ10" t="str">
        <f t="shared" si="54"/>
        <v/>
      </c>
      <c r="CA10" t="str">
        <f t="shared" si="3"/>
        <v/>
      </c>
      <c r="CB10" t="str">
        <f t="shared" si="55"/>
        <v/>
      </c>
      <c r="CC10" t="str">
        <f t="shared" si="56"/>
        <v/>
      </c>
      <c r="CD10" t="str">
        <f t="shared" si="57"/>
        <v/>
      </c>
      <c r="CE10" t="str">
        <f t="shared" si="58"/>
        <v/>
      </c>
      <c r="CF10" t="str">
        <f t="shared" si="59"/>
        <v/>
      </c>
      <c r="CG10" t="str">
        <f t="shared" si="60"/>
        <v/>
      </c>
      <c r="CH10" t="str">
        <f t="shared" si="61"/>
        <v/>
      </c>
      <c r="CI10" t="str">
        <f t="shared" si="62"/>
        <v/>
      </c>
      <c r="CJ10" t="str">
        <f t="shared" si="63"/>
        <v/>
      </c>
      <c r="CK10" t="str">
        <f t="shared" si="64"/>
        <v/>
      </c>
      <c r="CL10" t="str">
        <f t="shared" si="65"/>
        <v/>
      </c>
      <c r="CM10" t="str">
        <f t="shared" si="66"/>
        <v/>
      </c>
      <c r="CN10" t="str">
        <f t="shared" si="67"/>
        <v/>
      </c>
      <c r="CO10" t="str">
        <f t="shared" si="68"/>
        <v/>
      </c>
      <c r="CP10" t="str">
        <f t="shared" si="69"/>
        <v/>
      </c>
      <c r="CQ10" s="67"/>
      <c r="CR10" s="67"/>
      <c r="CS10" s="67"/>
      <c r="CT10" s="67"/>
    </row>
    <row r="11" spans="1:98" ht="15.75" x14ac:dyDescent="0.25">
      <c r="A11" s="7">
        <v>5</v>
      </c>
      <c r="B11" s="6">
        <f>'список класса'!B11</f>
        <v>0</v>
      </c>
      <c r="C11" s="58"/>
      <c r="D11" s="59"/>
      <c r="E11" s="59"/>
      <c r="F11" s="59"/>
      <c r="G11" s="59"/>
      <c r="H11" s="59"/>
      <c r="I11" s="149">
        <f t="shared" si="4"/>
        <v>0</v>
      </c>
      <c r="J11" s="61"/>
      <c r="K11" s="61"/>
      <c r="L11" s="61"/>
      <c r="M11" s="61"/>
      <c r="N11" s="61"/>
      <c r="O11" s="61"/>
      <c r="P11" s="61"/>
      <c r="Q11" s="61"/>
      <c r="R11" s="61"/>
      <c r="S11" s="61"/>
      <c r="T11" s="61"/>
      <c r="U11" s="61"/>
      <c r="V11" s="61">
        <v>2</v>
      </c>
      <c r="W11" s="149">
        <f t="shared" si="5"/>
        <v>0</v>
      </c>
      <c r="X11" s="13" t="str">
        <f t="shared" si="6"/>
        <v>-</v>
      </c>
      <c r="Y11" s="14" t="str">
        <f t="shared" si="7"/>
        <v>-</v>
      </c>
      <c r="Z11" s="14" t="b">
        <f t="shared" si="8"/>
        <v>0</v>
      </c>
      <c r="AA11" s="39"/>
      <c r="AB11" s="39" t="str">
        <f t="shared" si="9"/>
        <v/>
      </c>
      <c r="AC11" s="39" t="str">
        <f t="shared" si="10"/>
        <v/>
      </c>
      <c r="AD11" s="39" t="str">
        <f t="shared" si="11"/>
        <v/>
      </c>
      <c r="AE11" s="39" t="str">
        <f t="shared" si="12"/>
        <v/>
      </c>
      <c r="AF11" s="39" t="str">
        <f t="shared" si="13"/>
        <v/>
      </c>
      <c r="AG11" s="39" t="str">
        <f t="shared" si="14"/>
        <v/>
      </c>
      <c r="AH11" s="39" t="str">
        <f t="shared" si="15"/>
        <v/>
      </c>
      <c r="AI11" s="39">
        <f t="shared" si="16"/>
        <v>0</v>
      </c>
      <c r="AJ11" s="39">
        <f t="shared" si="17"/>
        <v>0</v>
      </c>
      <c r="AK11">
        <f t="shared" si="18"/>
        <v>0</v>
      </c>
      <c r="AL11">
        <f t="shared" si="19"/>
        <v>0</v>
      </c>
      <c r="AM11">
        <f t="shared" si="20"/>
        <v>0</v>
      </c>
      <c r="AN11">
        <f t="shared" si="21"/>
        <v>0</v>
      </c>
      <c r="AO11" s="59">
        <f t="shared" si="0"/>
        <v>0</v>
      </c>
      <c r="AP11">
        <f>IF(AO11=7,5,IF(AND(AO11&gt;=5,AO11&lt;=6),4,IF(AND(AO11&gt;=3,AO11&lt;=4),3,IF(AO11&lt;3,2,""))))</f>
        <v>2</v>
      </c>
      <c r="AQ11" t="str">
        <f t="shared" si="1"/>
        <v/>
      </c>
      <c r="AR11" t="str">
        <f t="shared" si="2"/>
        <v/>
      </c>
      <c r="AS11" t="str">
        <f t="shared" si="22"/>
        <v/>
      </c>
      <c r="AT11" t="str">
        <f t="shared" si="23"/>
        <v/>
      </c>
      <c r="AU11" t="str">
        <f t="shared" si="24"/>
        <v/>
      </c>
      <c r="AV11" t="str">
        <f t="shared" si="25"/>
        <v/>
      </c>
      <c r="AW11" t="str">
        <f t="shared" si="26"/>
        <v/>
      </c>
      <c r="AX11" t="str">
        <f t="shared" si="27"/>
        <v/>
      </c>
      <c r="AY11" t="str">
        <f t="shared" si="28"/>
        <v/>
      </c>
      <c r="AZ11" t="str">
        <f t="shared" si="29"/>
        <v/>
      </c>
      <c r="BA11" t="str">
        <f t="shared" si="30"/>
        <v/>
      </c>
      <c r="BB11" t="str">
        <f t="shared" si="31"/>
        <v/>
      </c>
      <c r="BC11" t="str">
        <f t="shared" si="32"/>
        <v/>
      </c>
      <c r="BD11" t="str">
        <f t="shared" si="33"/>
        <v/>
      </c>
      <c r="BE11" t="str">
        <f t="shared" si="34"/>
        <v/>
      </c>
      <c r="BF11" t="str">
        <f t="shared" si="35"/>
        <v/>
      </c>
      <c r="BG11" t="str">
        <f t="shared" si="36"/>
        <v/>
      </c>
      <c r="BH11" t="str">
        <f t="shared" si="37"/>
        <v/>
      </c>
      <c r="BI11" t="str">
        <f t="shared" si="38"/>
        <v/>
      </c>
      <c r="BJ11" t="str">
        <f t="shared" si="39"/>
        <v/>
      </c>
      <c r="BK11" t="str">
        <f t="shared" si="40"/>
        <v/>
      </c>
      <c r="BL11" t="str">
        <f t="shared" si="41"/>
        <v/>
      </c>
      <c r="BM11" t="str">
        <f t="shared" si="42"/>
        <v/>
      </c>
      <c r="BN11" t="str">
        <f t="shared" si="43"/>
        <v/>
      </c>
      <c r="BO11" t="str">
        <f t="shared" si="44"/>
        <v/>
      </c>
      <c r="BP11" t="str">
        <f t="shared" si="45"/>
        <v/>
      </c>
      <c r="BQ11" t="str">
        <f t="shared" si="46"/>
        <v/>
      </c>
      <c r="BR11" t="str">
        <f t="shared" si="47"/>
        <v/>
      </c>
      <c r="BS11" t="str">
        <f t="shared" si="48"/>
        <v/>
      </c>
      <c r="BT11" t="str">
        <f t="shared" si="49"/>
        <v/>
      </c>
      <c r="BU11" t="str">
        <f t="shared" si="50"/>
        <v/>
      </c>
      <c r="BV11" t="str">
        <f t="shared" si="51"/>
        <v/>
      </c>
      <c r="BX11" t="str">
        <f t="shared" si="52"/>
        <v/>
      </c>
      <c r="BY11" t="str">
        <f t="shared" si="53"/>
        <v/>
      </c>
      <c r="BZ11" t="str">
        <f t="shared" si="54"/>
        <v/>
      </c>
      <c r="CA11" t="str">
        <f t="shared" si="3"/>
        <v/>
      </c>
      <c r="CB11" t="str">
        <f t="shared" si="55"/>
        <v/>
      </c>
      <c r="CC11" t="str">
        <f t="shared" si="56"/>
        <v/>
      </c>
      <c r="CD11" t="str">
        <f t="shared" si="57"/>
        <v/>
      </c>
      <c r="CE11" t="str">
        <f t="shared" si="58"/>
        <v/>
      </c>
      <c r="CF11" t="str">
        <f t="shared" si="59"/>
        <v/>
      </c>
      <c r="CG11" t="str">
        <f t="shared" si="60"/>
        <v/>
      </c>
      <c r="CH11" t="str">
        <f t="shared" si="61"/>
        <v/>
      </c>
      <c r="CI11" t="str">
        <f t="shared" si="62"/>
        <v/>
      </c>
      <c r="CJ11" t="str">
        <f t="shared" si="63"/>
        <v/>
      </c>
      <c r="CK11" t="str">
        <f t="shared" si="64"/>
        <v/>
      </c>
      <c r="CL11" t="str">
        <f t="shared" si="65"/>
        <v/>
      </c>
      <c r="CM11" t="str">
        <f t="shared" si="66"/>
        <v/>
      </c>
      <c r="CN11" t="str">
        <f t="shared" si="67"/>
        <v/>
      </c>
      <c r="CO11" t="str">
        <f t="shared" si="68"/>
        <v/>
      </c>
      <c r="CP11" t="str">
        <f t="shared" si="69"/>
        <v/>
      </c>
      <c r="CQ11" s="67"/>
      <c r="CR11" s="67"/>
      <c r="CS11" s="67"/>
      <c r="CT11" s="67"/>
    </row>
    <row r="12" spans="1:98" ht="15.75" x14ac:dyDescent="0.25">
      <c r="A12" s="7">
        <v>6</v>
      </c>
      <c r="B12" s="6">
        <f>'список класса'!B12</f>
        <v>0</v>
      </c>
      <c r="C12" s="58"/>
      <c r="D12" s="59"/>
      <c r="E12" s="59"/>
      <c r="F12" s="59"/>
      <c r="G12" s="59"/>
      <c r="H12" s="59"/>
      <c r="I12" s="149">
        <f t="shared" si="4"/>
        <v>0</v>
      </c>
      <c r="J12" s="61"/>
      <c r="K12" s="61"/>
      <c r="L12" s="61"/>
      <c r="M12" s="61"/>
      <c r="N12" s="61"/>
      <c r="O12" s="61"/>
      <c r="P12" s="61"/>
      <c r="Q12" s="61"/>
      <c r="R12" s="61"/>
      <c r="S12" s="61"/>
      <c r="T12" s="61"/>
      <c r="U12" s="61"/>
      <c r="V12" s="61">
        <v>3</v>
      </c>
      <c r="W12" s="149">
        <f t="shared" si="5"/>
        <v>0</v>
      </c>
      <c r="X12" s="13" t="str">
        <f t="shared" si="6"/>
        <v>-</v>
      </c>
      <c r="Y12" s="14" t="str">
        <f t="shared" si="7"/>
        <v>-</v>
      </c>
      <c r="Z12" s="14" t="b">
        <f t="shared" si="8"/>
        <v>0</v>
      </c>
      <c r="AA12" s="39"/>
      <c r="AB12" s="39" t="str">
        <f t="shared" si="9"/>
        <v/>
      </c>
      <c r="AC12" s="39" t="str">
        <f t="shared" si="10"/>
        <v/>
      </c>
      <c r="AD12" s="39" t="str">
        <f t="shared" si="11"/>
        <v/>
      </c>
      <c r="AE12" s="39" t="str">
        <f t="shared" si="12"/>
        <v/>
      </c>
      <c r="AF12" s="39" t="str">
        <f t="shared" si="13"/>
        <v/>
      </c>
      <c r="AG12" s="39" t="str">
        <f t="shared" si="14"/>
        <v/>
      </c>
      <c r="AH12" s="39" t="str">
        <f t="shared" si="15"/>
        <v/>
      </c>
      <c r="AI12" s="39">
        <f t="shared" si="16"/>
        <v>0</v>
      </c>
      <c r="AJ12" s="39">
        <f t="shared" si="17"/>
        <v>0</v>
      </c>
      <c r="AK12">
        <f t="shared" si="18"/>
        <v>0</v>
      </c>
      <c r="AL12">
        <f t="shared" si="19"/>
        <v>0</v>
      </c>
      <c r="AM12">
        <f t="shared" si="20"/>
        <v>0</v>
      </c>
      <c r="AN12">
        <f t="shared" si="21"/>
        <v>0</v>
      </c>
      <c r="AO12" s="59">
        <f t="shared" si="0"/>
        <v>0</v>
      </c>
      <c r="AP12">
        <f t="shared" ref="AP12:AP39" si="70">IF(AO12=7,5,IF(AND(AO12&gt;=5,AO12&lt;=6),4,IF(AND(AO12&gt;=3,AO12&lt;=4),3,IF(AO12&lt;3,2,""))))</f>
        <v>2</v>
      </c>
      <c r="AQ12" t="str">
        <f t="shared" si="1"/>
        <v/>
      </c>
      <c r="AR12" t="str">
        <f t="shared" si="2"/>
        <v/>
      </c>
      <c r="AS12" t="str">
        <f t="shared" si="22"/>
        <v/>
      </c>
      <c r="AT12" t="str">
        <f t="shared" si="23"/>
        <v/>
      </c>
      <c r="AU12" t="str">
        <f t="shared" si="24"/>
        <v/>
      </c>
      <c r="AV12" t="str">
        <f t="shared" si="25"/>
        <v/>
      </c>
      <c r="AW12" t="str">
        <f t="shared" si="26"/>
        <v/>
      </c>
      <c r="AX12" t="str">
        <f t="shared" si="27"/>
        <v/>
      </c>
      <c r="AY12" t="str">
        <f t="shared" si="28"/>
        <v/>
      </c>
      <c r="AZ12" t="str">
        <f t="shared" si="29"/>
        <v/>
      </c>
      <c r="BA12" t="str">
        <f t="shared" si="30"/>
        <v/>
      </c>
      <c r="BB12" t="str">
        <f t="shared" si="31"/>
        <v/>
      </c>
      <c r="BC12" t="str">
        <f t="shared" si="32"/>
        <v/>
      </c>
      <c r="BD12" t="str">
        <f t="shared" si="33"/>
        <v/>
      </c>
      <c r="BE12" t="str">
        <f t="shared" si="34"/>
        <v/>
      </c>
      <c r="BF12" t="str">
        <f t="shared" si="35"/>
        <v/>
      </c>
      <c r="BG12" t="str">
        <f t="shared" si="36"/>
        <v/>
      </c>
      <c r="BH12" t="str">
        <f t="shared" si="37"/>
        <v/>
      </c>
      <c r="BI12" t="str">
        <f t="shared" si="38"/>
        <v/>
      </c>
      <c r="BJ12" t="str">
        <f t="shared" si="39"/>
        <v/>
      </c>
      <c r="BK12" t="str">
        <f t="shared" si="40"/>
        <v/>
      </c>
      <c r="BL12" t="str">
        <f t="shared" si="41"/>
        <v/>
      </c>
      <c r="BM12" t="str">
        <f t="shared" si="42"/>
        <v/>
      </c>
      <c r="BN12" t="str">
        <f t="shared" si="43"/>
        <v/>
      </c>
      <c r="BO12" t="str">
        <f t="shared" si="44"/>
        <v/>
      </c>
      <c r="BP12" t="str">
        <f t="shared" si="45"/>
        <v/>
      </c>
      <c r="BQ12" t="str">
        <f t="shared" si="46"/>
        <v/>
      </c>
      <c r="BR12" t="str">
        <f t="shared" si="47"/>
        <v/>
      </c>
      <c r="BS12" t="str">
        <f t="shared" si="48"/>
        <v/>
      </c>
      <c r="BT12" t="str">
        <f t="shared" si="49"/>
        <v/>
      </c>
      <c r="BU12" t="str">
        <f t="shared" si="50"/>
        <v/>
      </c>
      <c r="BV12" t="str">
        <f t="shared" si="51"/>
        <v/>
      </c>
      <c r="BX12" t="str">
        <f t="shared" si="52"/>
        <v/>
      </c>
      <c r="BY12" t="str">
        <f t="shared" si="53"/>
        <v/>
      </c>
      <c r="BZ12" t="str">
        <f t="shared" si="54"/>
        <v/>
      </c>
      <c r="CA12" t="str">
        <f t="shared" si="3"/>
        <v/>
      </c>
      <c r="CB12" t="str">
        <f t="shared" si="55"/>
        <v/>
      </c>
      <c r="CC12" t="str">
        <f t="shared" si="56"/>
        <v/>
      </c>
      <c r="CD12" t="str">
        <f t="shared" si="57"/>
        <v/>
      </c>
      <c r="CE12" t="str">
        <f t="shared" si="58"/>
        <v/>
      </c>
      <c r="CF12" t="str">
        <f t="shared" si="59"/>
        <v/>
      </c>
      <c r="CG12" t="str">
        <f t="shared" si="60"/>
        <v/>
      </c>
      <c r="CH12" t="str">
        <f t="shared" si="61"/>
        <v/>
      </c>
      <c r="CI12" t="str">
        <f t="shared" si="62"/>
        <v/>
      </c>
      <c r="CJ12" t="str">
        <f t="shared" si="63"/>
        <v/>
      </c>
      <c r="CK12" t="str">
        <f t="shared" si="64"/>
        <v/>
      </c>
      <c r="CL12" t="str">
        <f t="shared" si="65"/>
        <v/>
      </c>
      <c r="CM12" t="str">
        <f t="shared" si="66"/>
        <v/>
      </c>
      <c r="CN12" t="str">
        <f t="shared" si="67"/>
        <v/>
      </c>
      <c r="CO12" t="str">
        <f t="shared" si="68"/>
        <v/>
      </c>
      <c r="CP12" t="str">
        <f t="shared" si="69"/>
        <v/>
      </c>
      <c r="CQ12" s="67"/>
      <c r="CR12" s="67"/>
      <c r="CS12" s="67"/>
      <c r="CT12" s="67"/>
    </row>
    <row r="13" spans="1:98" ht="15.75" x14ac:dyDescent="0.25">
      <c r="A13" s="7">
        <v>7</v>
      </c>
      <c r="B13" s="6">
        <f>'список класса'!B13</f>
        <v>0</v>
      </c>
      <c r="C13" s="58"/>
      <c r="D13" s="59"/>
      <c r="E13" s="59"/>
      <c r="F13" s="59"/>
      <c r="G13" s="59"/>
      <c r="H13" s="59"/>
      <c r="I13" s="149">
        <f t="shared" si="4"/>
        <v>0</v>
      </c>
      <c r="J13" s="61"/>
      <c r="K13" s="61"/>
      <c r="L13" s="61"/>
      <c r="M13" s="61"/>
      <c r="N13" s="61"/>
      <c r="O13" s="61"/>
      <c r="P13" s="61"/>
      <c r="Q13" s="61"/>
      <c r="R13" s="61"/>
      <c r="S13" s="61"/>
      <c r="T13" s="61"/>
      <c r="U13" s="61"/>
      <c r="V13" s="61">
        <v>2</v>
      </c>
      <c r="W13" s="149">
        <f t="shared" si="5"/>
        <v>0</v>
      </c>
      <c r="X13" s="13" t="str">
        <f t="shared" si="6"/>
        <v>-</v>
      </c>
      <c r="Y13" s="14" t="str">
        <f t="shared" si="7"/>
        <v>-</v>
      </c>
      <c r="Z13" s="14" t="b">
        <f t="shared" si="8"/>
        <v>0</v>
      </c>
      <c r="AA13" s="39"/>
      <c r="AB13" s="39" t="str">
        <f t="shared" si="9"/>
        <v/>
      </c>
      <c r="AC13" s="39" t="str">
        <f t="shared" si="10"/>
        <v/>
      </c>
      <c r="AD13" s="39" t="str">
        <f t="shared" si="11"/>
        <v/>
      </c>
      <c r="AE13" s="39" t="str">
        <f t="shared" si="12"/>
        <v/>
      </c>
      <c r="AF13" s="39" t="str">
        <f t="shared" si="13"/>
        <v/>
      </c>
      <c r="AG13" s="39" t="str">
        <f t="shared" si="14"/>
        <v/>
      </c>
      <c r="AH13" s="39" t="str">
        <f t="shared" si="15"/>
        <v/>
      </c>
      <c r="AI13" s="39">
        <f t="shared" si="16"/>
        <v>0</v>
      </c>
      <c r="AJ13" s="39">
        <f t="shared" si="17"/>
        <v>0</v>
      </c>
      <c r="AK13">
        <f t="shared" si="18"/>
        <v>0</v>
      </c>
      <c r="AL13">
        <f t="shared" si="19"/>
        <v>0</v>
      </c>
      <c r="AM13">
        <f t="shared" si="20"/>
        <v>0</v>
      </c>
      <c r="AN13">
        <f t="shared" si="21"/>
        <v>0</v>
      </c>
      <c r="AO13" s="59">
        <f t="shared" si="0"/>
        <v>0</v>
      </c>
      <c r="AP13">
        <f t="shared" si="70"/>
        <v>2</v>
      </c>
      <c r="AQ13" t="str">
        <f t="shared" si="1"/>
        <v/>
      </c>
      <c r="AR13" t="str">
        <f t="shared" si="2"/>
        <v/>
      </c>
      <c r="AS13" t="str">
        <f t="shared" si="22"/>
        <v/>
      </c>
      <c r="AT13" t="str">
        <f t="shared" si="23"/>
        <v/>
      </c>
      <c r="AU13" t="str">
        <f t="shared" si="24"/>
        <v/>
      </c>
      <c r="AV13" t="str">
        <f t="shared" si="25"/>
        <v/>
      </c>
      <c r="AW13" t="str">
        <f t="shared" si="26"/>
        <v/>
      </c>
      <c r="AX13" t="str">
        <f t="shared" si="27"/>
        <v/>
      </c>
      <c r="AY13" t="str">
        <f t="shared" si="28"/>
        <v/>
      </c>
      <c r="AZ13" t="str">
        <f t="shared" si="29"/>
        <v/>
      </c>
      <c r="BA13" t="str">
        <f t="shared" si="30"/>
        <v/>
      </c>
      <c r="BB13" t="str">
        <f t="shared" si="31"/>
        <v/>
      </c>
      <c r="BC13" t="str">
        <f t="shared" si="32"/>
        <v/>
      </c>
      <c r="BD13" t="str">
        <f t="shared" si="33"/>
        <v/>
      </c>
      <c r="BE13" t="str">
        <f t="shared" si="34"/>
        <v/>
      </c>
      <c r="BF13" t="str">
        <f t="shared" si="35"/>
        <v/>
      </c>
      <c r="BG13" t="str">
        <f t="shared" si="36"/>
        <v/>
      </c>
      <c r="BH13" t="str">
        <f t="shared" si="37"/>
        <v/>
      </c>
      <c r="BI13" t="str">
        <f t="shared" si="38"/>
        <v/>
      </c>
      <c r="BJ13" t="str">
        <f t="shared" si="39"/>
        <v/>
      </c>
      <c r="BK13" t="str">
        <f t="shared" si="40"/>
        <v/>
      </c>
      <c r="BL13" t="str">
        <f t="shared" si="41"/>
        <v/>
      </c>
      <c r="BM13" t="str">
        <f t="shared" si="42"/>
        <v/>
      </c>
      <c r="BN13" t="str">
        <f t="shared" si="43"/>
        <v/>
      </c>
      <c r="BO13" t="str">
        <f t="shared" si="44"/>
        <v/>
      </c>
      <c r="BP13" t="str">
        <f t="shared" si="45"/>
        <v/>
      </c>
      <c r="BQ13" t="str">
        <f t="shared" si="46"/>
        <v/>
      </c>
      <c r="BR13" t="str">
        <f t="shared" si="47"/>
        <v/>
      </c>
      <c r="BS13" t="str">
        <f t="shared" si="48"/>
        <v/>
      </c>
      <c r="BT13" t="str">
        <f t="shared" si="49"/>
        <v/>
      </c>
      <c r="BU13" t="str">
        <f t="shared" si="50"/>
        <v/>
      </c>
      <c r="BV13" t="str">
        <f t="shared" si="51"/>
        <v/>
      </c>
      <c r="BX13" t="str">
        <f t="shared" si="52"/>
        <v/>
      </c>
      <c r="BY13" t="str">
        <f t="shared" si="53"/>
        <v/>
      </c>
      <c r="BZ13" t="str">
        <f t="shared" si="54"/>
        <v/>
      </c>
      <c r="CA13" t="str">
        <f t="shared" si="3"/>
        <v/>
      </c>
      <c r="CB13" t="str">
        <f t="shared" si="55"/>
        <v/>
      </c>
      <c r="CC13" t="str">
        <f t="shared" si="56"/>
        <v/>
      </c>
      <c r="CD13" t="str">
        <f t="shared" si="57"/>
        <v/>
      </c>
      <c r="CE13" t="str">
        <f t="shared" si="58"/>
        <v/>
      </c>
      <c r="CF13" t="str">
        <f t="shared" si="59"/>
        <v/>
      </c>
      <c r="CG13" t="str">
        <f t="shared" si="60"/>
        <v/>
      </c>
      <c r="CH13" t="str">
        <f t="shared" si="61"/>
        <v/>
      </c>
      <c r="CI13" t="str">
        <f t="shared" si="62"/>
        <v/>
      </c>
      <c r="CJ13" t="str">
        <f t="shared" si="63"/>
        <v/>
      </c>
      <c r="CK13" t="str">
        <f t="shared" si="64"/>
        <v/>
      </c>
      <c r="CL13" t="str">
        <f t="shared" si="65"/>
        <v/>
      </c>
      <c r="CM13" t="str">
        <f t="shared" si="66"/>
        <v/>
      </c>
      <c r="CN13" t="str">
        <f t="shared" si="67"/>
        <v/>
      </c>
      <c r="CO13" t="str">
        <f t="shared" si="68"/>
        <v/>
      </c>
      <c r="CP13" t="str">
        <f t="shared" si="69"/>
        <v/>
      </c>
      <c r="CQ13" s="67"/>
      <c r="CR13" s="67"/>
      <c r="CS13" s="67"/>
      <c r="CT13" s="67"/>
    </row>
    <row r="14" spans="1:98" ht="15.75" x14ac:dyDescent="0.25">
      <c r="A14" s="7">
        <v>8</v>
      </c>
      <c r="B14" s="6">
        <f>'список класса'!B14</f>
        <v>0</v>
      </c>
      <c r="C14" s="58"/>
      <c r="D14" s="59"/>
      <c r="E14" s="59"/>
      <c r="F14" s="59"/>
      <c r="G14" s="59"/>
      <c r="H14" s="59"/>
      <c r="I14" s="149">
        <f t="shared" si="4"/>
        <v>0</v>
      </c>
      <c r="J14" s="61"/>
      <c r="K14" s="61"/>
      <c r="L14" s="61"/>
      <c r="M14" s="61"/>
      <c r="N14" s="61"/>
      <c r="O14" s="61"/>
      <c r="P14" s="61"/>
      <c r="Q14" s="61"/>
      <c r="R14" s="61"/>
      <c r="S14" s="61"/>
      <c r="T14" s="61"/>
      <c r="U14" s="61"/>
      <c r="V14" s="61"/>
      <c r="W14" s="149">
        <f t="shared" si="5"/>
        <v>0</v>
      </c>
      <c r="X14" s="13" t="str">
        <f t="shared" si="6"/>
        <v>-</v>
      </c>
      <c r="Y14" s="14" t="str">
        <f t="shared" si="7"/>
        <v>-</v>
      </c>
      <c r="Z14" s="14" t="b">
        <f t="shared" si="8"/>
        <v>0</v>
      </c>
      <c r="AA14" s="39"/>
      <c r="AB14" s="39" t="str">
        <f t="shared" si="9"/>
        <v/>
      </c>
      <c r="AC14" s="39" t="str">
        <f t="shared" si="10"/>
        <v/>
      </c>
      <c r="AD14" s="39" t="str">
        <f t="shared" si="11"/>
        <v/>
      </c>
      <c r="AE14" s="39" t="str">
        <f t="shared" si="12"/>
        <v/>
      </c>
      <c r="AF14" s="39" t="str">
        <f t="shared" si="13"/>
        <v/>
      </c>
      <c r="AG14" s="39" t="str">
        <f t="shared" si="14"/>
        <v/>
      </c>
      <c r="AH14" s="39" t="str">
        <f t="shared" si="15"/>
        <v/>
      </c>
      <c r="AI14" s="39">
        <f t="shared" si="16"/>
        <v>0</v>
      </c>
      <c r="AJ14" s="39">
        <f t="shared" si="17"/>
        <v>0</v>
      </c>
      <c r="AK14">
        <f t="shared" si="18"/>
        <v>0</v>
      </c>
      <c r="AL14">
        <f t="shared" si="19"/>
        <v>0</v>
      </c>
      <c r="AM14">
        <f t="shared" si="20"/>
        <v>0</v>
      </c>
      <c r="AN14">
        <f t="shared" si="21"/>
        <v>0</v>
      </c>
      <c r="AO14" s="59">
        <f t="shared" si="0"/>
        <v>0</v>
      </c>
      <c r="AP14">
        <f t="shared" si="70"/>
        <v>2</v>
      </c>
      <c r="AQ14" t="str">
        <f t="shared" si="1"/>
        <v/>
      </c>
      <c r="AR14" t="str">
        <f t="shared" si="2"/>
        <v/>
      </c>
      <c r="AS14" t="str">
        <f t="shared" si="22"/>
        <v/>
      </c>
      <c r="AT14" t="str">
        <f t="shared" si="23"/>
        <v/>
      </c>
      <c r="AU14" t="str">
        <f t="shared" si="24"/>
        <v/>
      </c>
      <c r="AV14" t="str">
        <f t="shared" si="25"/>
        <v/>
      </c>
      <c r="AW14" t="str">
        <f t="shared" si="26"/>
        <v/>
      </c>
      <c r="AX14" t="str">
        <f t="shared" si="27"/>
        <v/>
      </c>
      <c r="AY14" t="str">
        <f t="shared" si="28"/>
        <v/>
      </c>
      <c r="AZ14" t="str">
        <f t="shared" si="29"/>
        <v/>
      </c>
      <c r="BA14" t="str">
        <f t="shared" si="30"/>
        <v/>
      </c>
      <c r="BB14" t="str">
        <f t="shared" si="31"/>
        <v/>
      </c>
      <c r="BC14" t="str">
        <f t="shared" si="32"/>
        <v/>
      </c>
      <c r="BD14" t="str">
        <f t="shared" si="33"/>
        <v/>
      </c>
      <c r="BE14" t="str">
        <f t="shared" si="34"/>
        <v/>
      </c>
      <c r="BF14" t="str">
        <f t="shared" si="35"/>
        <v/>
      </c>
      <c r="BG14" t="str">
        <f t="shared" si="36"/>
        <v/>
      </c>
      <c r="BH14" t="str">
        <f t="shared" si="37"/>
        <v/>
      </c>
      <c r="BI14" t="str">
        <f t="shared" si="38"/>
        <v/>
      </c>
      <c r="BJ14" t="str">
        <f t="shared" si="39"/>
        <v/>
      </c>
      <c r="BK14" t="str">
        <f t="shared" si="40"/>
        <v/>
      </c>
      <c r="BL14" t="str">
        <f t="shared" si="41"/>
        <v/>
      </c>
      <c r="BM14" t="str">
        <f t="shared" si="42"/>
        <v/>
      </c>
      <c r="BN14" t="str">
        <f t="shared" si="43"/>
        <v/>
      </c>
      <c r="BO14" t="str">
        <f t="shared" si="44"/>
        <v/>
      </c>
      <c r="BP14" t="str">
        <f t="shared" si="45"/>
        <v/>
      </c>
      <c r="BQ14" t="str">
        <f t="shared" si="46"/>
        <v/>
      </c>
      <c r="BR14" t="str">
        <f t="shared" si="47"/>
        <v/>
      </c>
      <c r="BS14" t="str">
        <f t="shared" si="48"/>
        <v/>
      </c>
      <c r="BT14" t="str">
        <f t="shared" si="49"/>
        <v/>
      </c>
      <c r="BU14" t="str">
        <f t="shared" si="50"/>
        <v/>
      </c>
      <c r="BV14" t="str">
        <f t="shared" si="51"/>
        <v/>
      </c>
      <c r="BX14" t="str">
        <f t="shared" si="52"/>
        <v/>
      </c>
      <c r="BY14" t="str">
        <f t="shared" si="53"/>
        <v/>
      </c>
      <c r="BZ14" t="str">
        <f t="shared" si="54"/>
        <v/>
      </c>
      <c r="CA14" t="str">
        <f t="shared" si="3"/>
        <v/>
      </c>
      <c r="CB14" t="str">
        <f t="shared" si="55"/>
        <v/>
      </c>
      <c r="CC14" t="str">
        <f t="shared" si="56"/>
        <v/>
      </c>
      <c r="CD14" t="str">
        <f t="shared" si="57"/>
        <v/>
      </c>
      <c r="CE14" t="str">
        <f t="shared" si="58"/>
        <v/>
      </c>
      <c r="CF14" t="str">
        <f t="shared" si="59"/>
        <v/>
      </c>
      <c r="CG14" t="str">
        <f t="shared" si="60"/>
        <v/>
      </c>
      <c r="CH14" t="str">
        <f t="shared" si="61"/>
        <v/>
      </c>
      <c r="CI14" t="str">
        <f t="shared" si="62"/>
        <v/>
      </c>
      <c r="CJ14" t="str">
        <f t="shared" si="63"/>
        <v/>
      </c>
      <c r="CK14" t="str">
        <f t="shared" si="64"/>
        <v/>
      </c>
      <c r="CL14" t="str">
        <f t="shared" si="65"/>
        <v/>
      </c>
      <c r="CM14" t="str">
        <f t="shared" si="66"/>
        <v/>
      </c>
      <c r="CN14" t="str">
        <f t="shared" si="67"/>
        <v/>
      </c>
      <c r="CO14" t="str">
        <f t="shared" si="68"/>
        <v/>
      </c>
      <c r="CP14" t="str">
        <f t="shared" si="69"/>
        <v/>
      </c>
      <c r="CQ14" s="67"/>
      <c r="CR14" s="67"/>
      <c r="CS14" s="67"/>
      <c r="CT14" s="67"/>
    </row>
    <row r="15" spans="1:98" ht="15.75" x14ac:dyDescent="0.25">
      <c r="A15" s="7">
        <v>9</v>
      </c>
      <c r="B15" s="6">
        <f>'список класса'!B15</f>
        <v>0</v>
      </c>
      <c r="C15" s="58"/>
      <c r="D15" s="59"/>
      <c r="E15" s="59"/>
      <c r="F15" s="59"/>
      <c r="G15" s="59"/>
      <c r="H15" s="59"/>
      <c r="I15" s="149">
        <f t="shared" si="4"/>
        <v>0</v>
      </c>
      <c r="J15" s="61"/>
      <c r="K15" s="61"/>
      <c r="L15" s="61"/>
      <c r="M15" s="61"/>
      <c r="N15" s="61"/>
      <c r="O15" s="61"/>
      <c r="P15" s="61"/>
      <c r="Q15" s="61"/>
      <c r="R15" s="61"/>
      <c r="S15" s="61"/>
      <c r="T15" s="61"/>
      <c r="U15" s="61"/>
      <c r="V15" s="61">
        <v>2</v>
      </c>
      <c r="W15" s="149">
        <f t="shared" si="5"/>
        <v>0</v>
      </c>
      <c r="X15" s="13" t="str">
        <f t="shared" si="6"/>
        <v>-</v>
      </c>
      <c r="Y15" s="14" t="str">
        <f t="shared" si="7"/>
        <v>-</v>
      </c>
      <c r="Z15" s="14" t="b">
        <f t="shared" si="8"/>
        <v>0</v>
      </c>
      <c r="AA15" s="39"/>
      <c r="AB15" s="39" t="str">
        <f t="shared" si="9"/>
        <v/>
      </c>
      <c r="AC15" s="39" t="str">
        <f t="shared" si="10"/>
        <v/>
      </c>
      <c r="AD15" s="39" t="str">
        <f t="shared" si="11"/>
        <v/>
      </c>
      <c r="AE15" s="39" t="str">
        <f t="shared" si="12"/>
        <v/>
      </c>
      <c r="AF15" s="39" t="str">
        <f t="shared" si="13"/>
        <v/>
      </c>
      <c r="AG15" s="39" t="str">
        <f t="shared" si="14"/>
        <v/>
      </c>
      <c r="AH15" s="39" t="str">
        <f t="shared" si="15"/>
        <v/>
      </c>
      <c r="AI15" s="39">
        <f t="shared" si="16"/>
        <v>0</v>
      </c>
      <c r="AJ15" s="39">
        <f t="shared" si="17"/>
        <v>0</v>
      </c>
      <c r="AK15">
        <f t="shared" si="18"/>
        <v>0</v>
      </c>
      <c r="AL15">
        <f t="shared" si="19"/>
        <v>0</v>
      </c>
      <c r="AM15">
        <f t="shared" si="20"/>
        <v>0</v>
      </c>
      <c r="AN15">
        <f t="shared" si="21"/>
        <v>0</v>
      </c>
      <c r="AO15" s="59">
        <f t="shared" si="0"/>
        <v>0</v>
      </c>
      <c r="AP15">
        <f t="shared" si="70"/>
        <v>2</v>
      </c>
      <c r="AQ15" t="str">
        <f t="shared" si="1"/>
        <v/>
      </c>
      <c r="AR15" t="str">
        <f t="shared" si="2"/>
        <v/>
      </c>
      <c r="AS15" t="str">
        <f t="shared" si="22"/>
        <v/>
      </c>
      <c r="AT15" t="str">
        <f t="shared" si="23"/>
        <v/>
      </c>
      <c r="AU15" t="str">
        <f t="shared" si="24"/>
        <v/>
      </c>
      <c r="AV15" t="str">
        <f t="shared" si="25"/>
        <v/>
      </c>
      <c r="AW15" t="str">
        <f t="shared" si="26"/>
        <v/>
      </c>
      <c r="AX15" t="str">
        <f t="shared" si="27"/>
        <v/>
      </c>
      <c r="AY15" t="str">
        <f t="shared" si="28"/>
        <v/>
      </c>
      <c r="AZ15" t="str">
        <f t="shared" si="29"/>
        <v/>
      </c>
      <c r="BA15" t="str">
        <f t="shared" si="30"/>
        <v/>
      </c>
      <c r="BB15" t="str">
        <f t="shared" si="31"/>
        <v/>
      </c>
      <c r="BC15" t="str">
        <f t="shared" si="32"/>
        <v/>
      </c>
      <c r="BD15" t="str">
        <f t="shared" si="33"/>
        <v/>
      </c>
      <c r="BE15" t="str">
        <f t="shared" si="34"/>
        <v/>
      </c>
      <c r="BF15" t="str">
        <f t="shared" si="35"/>
        <v/>
      </c>
      <c r="BG15" t="str">
        <f t="shared" si="36"/>
        <v/>
      </c>
      <c r="BH15" t="str">
        <f t="shared" si="37"/>
        <v/>
      </c>
      <c r="BI15" t="str">
        <f t="shared" si="38"/>
        <v/>
      </c>
      <c r="BJ15" t="str">
        <f t="shared" si="39"/>
        <v/>
      </c>
      <c r="BK15" t="str">
        <f t="shared" si="40"/>
        <v/>
      </c>
      <c r="BL15" t="str">
        <f t="shared" si="41"/>
        <v/>
      </c>
      <c r="BM15" t="str">
        <f t="shared" si="42"/>
        <v/>
      </c>
      <c r="BN15" t="str">
        <f t="shared" si="43"/>
        <v/>
      </c>
      <c r="BO15" t="str">
        <f t="shared" si="44"/>
        <v/>
      </c>
      <c r="BP15" t="str">
        <f t="shared" si="45"/>
        <v/>
      </c>
      <c r="BQ15" t="str">
        <f t="shared" si="46"/>
        <v/>
      </c>
      <c r="BR15" t="str">
        <f t="shared" si="47"/>
        <v/>
      </c>
      <c r="BS15" t="str">
        <f t="shared" si="48"/>
        <v/>
      </c>
      <c r="BT15" t="str">
        <f t="shared" si="49"/>
        <v/>
      </c>
      <c r="BU15" t="str">
        <f t="shared" si="50"/>
        <v/>
      </c>
      <c r="BV15" t="str">
        <f t="shared" si="51"/>
        <v/>
      </c>
      <c r="BX15" t="str">
        <f t="shared" si="52"/>
        <v/>
      </c>
      <c r="BY15" t="str">
        <f t="shared" si="53"/>
        <v/>
      </c>
      <c r="BZ15" t="str">
        <f t="shared" si="54"/>
        <v/>
      </c>
      <c r="CA15" t="str">
        <f t="shared" si="3"/>
        <v/>
      </c>
      <c r="CB15" t="str">
        <f t="shared" si="55"/>
        <v/>
      </c>
      <c r="CC15" t="str">
        <f t="shared" si="56"/>
        <v/>
      </c>
      <c r="CD15" t="str">
        <f t="shared" si="57"/>
        <v/>
      </c>
      <c r="CE15" t="str">
        <f t="shared" si="58"/>
        <v/>
      </c>
      <c r="CF15" t="str">
        <f t="shared" si="59"/>
        <v/>
      </c>
      <c r="CG15" t="str">
        <f t="shared" si="60"/>
        <v/>
      </c>
      <c r="CH15" t="str">
        <f t="shared" si="61"/>
        <v/>
      </c>
      <c r="CI15" t="str">
        <f t="shared" si="62"/>
        <v/>
      </c>
      <c r="CJ15" t="str">
        <f t="shared" si="63"/>
        <v/>
      </c>
      <c r="CK15" t="str">
        <f t="shared" si="64"/>
        <v/>
      </c>
      <c r="CL15" t="str">
        <f t="shared" si="65"/>
        <v/>
      </c>
      <c r="CM15" t="str">
        <f t="shared" si="66"/>
        <v/>
      </c>
      <c r="CN15" t="str">
        <f t="shared" si="67"/>
        <v/>
      </c>
      <c r="CO15" t="str">
        <f t="shared" si="68"/>
        <v/>
      </c>
      <c r="CP15" t="str">
        <f t="shared" si="69"/>
        <v/>
      </c>
      <c r="CQ15" s="67"/>
      <c r="CR15" s="67"/>
      <c r="CS15" s="67"/>
      <c r="CT15" s="67"/>
    </row>
    <row r="16" spans="1:98" ht="15.75" x14ac:dyDescent="0.25">
      <c r="A16" s="7">
        <v>10</v>
      </c>
      <c r="B16" s="6">
        <f>'список класса'!B16</f>
        <v>0</v>
      </c>
      <c r="C16" s="58"/>
      <c r="D16" s="59"/>
      <c r="E16" s="59"/>
      <c r="F16" s="59"/>
      <c r="G16" s="59"/>
      <c r="H16" s="59"/>
      <c r="I16" s="149">
        <f t="shared" si="4"/>
        <v>0</v>
      </c>
      <c r="J16" s="61"/>
      <c r="K16" s="61"/>
      <c r="L16" s="61"/>
      <c r="M16" s="61"/>
      <c r="N16" s="61"/>
      <c r="O16" s="61"/>
      <c r="P16" s="61"/>
      <c r="Q16" s="61"/>
      <c r="R16" s="61"/>
      <c r="S16" s="61"/>
      <c r="T16" s="61"/>
      <c r="U16" s="61"/>
      <c r="V16" s="61">
        <v>2</v>
      </c>
      <c r="W16" s="149">
        <f t="shared" si="5"/>
        <v>0</v>
      </c>
      <c r="X16" s="13" t="str">
        <f t="shared" si="6"/>
        <v>-</v>
      </c>
      <c r="Y16" s="14" t="str">
        <f t="shared" si="7"/>
        <v>-</v>
      </c>
      <c r="Z16" s="14" t="b">
        <f t="shared" si="8"/>
        <v>0</v>
      </c>
      <c r="AA16" s="39"/>
      <c r="AB16" s="39" t="str">
        <f t="shared" si="9"/>
        <v/>
      </c>
      <c r="AC16" s="39" t="str">
        <f t="shared" si="10"/>
        <v/>
      </c>
      <c r="AD16" s="39" t="str">
        <f t="shared" si="11"/>
        <v/>
      </c>
      <c r="AE16" s="39" t="str">
        <f t="shared" si="12"/>
        <v/>
      </c>
      <c r="AF16" s="39" t="str">
        <f t="shared" si="13"/>
        <v/>
      </c>
      <c r="AG16" s="39" t="str">
        <f t="shared" si="14"/>
        <v/>
      </c>
      <c r="AH16" s="39" t="str">
        <f t="shared" si="15"/>
        <v/>
      </c>
      <c r="AI16" s="39">
        <f t="shared" si="16"/>
        <v>0</v>
      </c>
      <c r="AJ16" s="39">
        <f t="shared" si="17"/>
        <v>0</v>
      </c>
      <c r="AK16">
        <f t="shared" si="18"/>
        <v>0</v>
      </c>
      <c r="AL16">
        <f t="shared" si="19"/>
        <v>0</v>
      </c>
      <c r="AM16">
        <f t="shared" si="20"/>
        <v>0</v>
      </c>
      <c r="AN16">
        <f t="shared" si="21"/>
        <v>0</v>
      </c>
      <c r="AO16" s="59">
        <f t="shared" si="0"/>
        <v>0</v>
      </c>
      <c r="AP16">
        <f t="shared" si="70"/>
        <v>2</v>
      </c>
      <c r="AQ16" t="str">
        <f t="shared" si="1"/>
        <v/>
      </c>
      <c r="AR16" t="str">
        <f t="shared" si="2"/>
        <v/>
      </c>
      <c r="AS16" t="str">
        <f t="shared" si="22"/>
        <v/>
      </c>
      <c r="AT16" t="str">
        <f t="shared" si="23"/>
        <v/>
      </c>
      <c r="AU16" t="str">
        <f t="shared" si="24"/>
        <v/>
      </c>
      <c r="AV16" t="str">
        <f t="shared" si="25"/>
        <v/>
      </c>
      <c r="AW16" t="str">
        <f t="shared" si="26"/>
        <v/>
      </c>
      <c r="AX16" t="str">
        <f t="shared" si="27"/>
        <v/>
      </c>
      <c r="AY16" t="str">
        <f t="shared" si="28"/>
        <v/>
      </c>
      <c r="AZ16" t="str">
        <f t="shared" si="29"/>
        <v/>
      </c>
      <c r="BA16" t="str">
        <f t="shared" si="30"/>
        <v/>
      </c>
      <c r="BB16" t="str">
        <f t="shared" si="31"/>
        <v/>
      </c>
      <c r="BC16" t="str">
        <f t="shared" si="32"/>
        <v/>
      </c>
      <c r="BD16" t="str">
        <f t="shared" si="33"/>
        <v/>
      </c>
      <c r="BE16" t="str">
        <f t="shared" si="34"/>
        <v/>
      </c>
      <c r="BF16" t="str">
        <f t="shared" si="35"/>
        <v/>
      </c>
      <c r="BG16" t="str">
        <f t="shared" si="36"/>
        <v/>
      </c>
      <c r="BH16" t="str">
        <f t="shared" si="37"/>
        <v/>
      </c>
      <c r="BI16" t="str">
        <f t="shared" si="38"/>
        <v/>
      </c>
      <c r="BJ16" t="str">
        <f t="shared" si="39"/>
        <v/>
      </c>
      <c r="BK16" t="str">
        <f t="shared" si="40"/>
        <v/>
      </c>
      <c r="BL16" t="str">
        <f t="shared" si="41"/>
        <v/>
      </c>
      <c r="BM16" t="str">
        <f t="shared" si="42"/>
        <v/>
      </c>
      <c r="BN16" t="str">
        <f t="shared" si="43"/>
        <v/>
      </c>
      <c r="BO16" t="str">
        <f t="shared" si="44"/>
        <v/>
      </c>
      <c r="BP16" t="str">
        <f t="shared" si="45"/>
        <v/>
      </c>
      <c r="BQ16" t="str">
        <f t="shared" si="46"/>
        <v/>
      </c>
      <c r="BR16" t="str">
        <f t="shared" si="47"/>
        <v/>
      </c>
      <c r="BS16" t="str">
        <f t="shared" si="48"/>
        <v/>
      </c>
      <c r="BT16" t="str">
        <f t="shared" si="49"/>
        <v/>
      </c>
      <c r="BU16" t="str">
        <f t="shared" si="50"/>
        <v/>
      </c>
      <c r="BV16" t="str">
        <f t="shared" si="51"/>
        <v/>
      </c>
      <c r="BX16" t="str">
        <f t="shared" si="52"/>
        <v/>
      </c>
      <c r="BY16" t="str">
        <f t="shared" si="53"/>
        <v/>
      </c>
      <c r="BZ16" t="str">
        <f t="shared" si="54"/>
        <v/>
      </c>
      <c r="CA16" t="str">
        <f t="shared" si="3"/>
        <v/>
      </c>
      <c r="CB16" t="str">
        <f t="shared" si="55"/>
        <v/>
      </c>
      <c r="CC16" t="str">
        <f t="shared" si="56"/>
        <v/>
      </c>
      <c r="CD16" t="str">
        <f t="shared" si="57"/>
        <v/>
      </c>
      <c r="CE16" t="str">
        <f t="shared" si="58"/>
        <v/>
      </c>
      <c r="CF16" t="str">
        <f t="shared" si="59"/>
        <v/>
      </c>
      <c r="CG16" t="str">
        <f t="shared" si="60"/>
        <v/>
      </c>
      <c r="CH16" t="str">
        <f t="shared" si="61"/>
        <v/>
      </c>
      <c r="CI16" t="str">
        <f t="shared" si="62"/>
        <v/>
      </c>
      <c r="CJ16" t="str">
        <f t="shared" si="63"/>
        <v/>
      </c>
      <c r="CK16" t="str">
        <f t="shared" si="64"/>
        <v/>
      </c>
      <c r="CL16" t="str">
        <f t="shared" si="65"/>
        <v/>
      </c>
      <c r="CM16" t="str">
        <f t="shared" si="66"/>
        <v/>
      </c>
      <c r="CN16" t="str">
        <f t="shared" si="67"/>
        <v/>
      </c>
      <c r="CO16" t="str">
        <f t="shared" si="68"/>
        <v/>
      </c>
      <c r="CP16" t="str">
        <f t="shared" si="69"/>
        <v/>
      </c>
      <c r="CQ16" s="67"/>
      <c r="CR16" s="67"/>
      <c r="CS16" s="67"/>
      <c r="CT16" s="67"/>
    </row>
    <row r="17" spans="1:98" ht="15.75" x14ac:dyDescent="0.25">
      <c r="A17" s="7">
        <v>11</v>
      </c>
      <c r="B17" s="6">
        <f>'список класса'!B17</f>
        <v>0</v>
      </c>
      <c r="C17" s="58"/>
      <c r="D17" s="59"/>
      <c r="E17" s="59"/>
      <c r="F17" s="59"/>
      <c r="G17" s="59"/>
      <c r="H17" s="59"/>
      <c r="I17" s="149">
        <f t="shared" si="4"/>
        <v>0</v>
      </c>
      <c r="J17" s="61"/>
      <c r="K17" s="61"/>
      <c r="L17" s="61"/>
      <c r="M17" s="61"/>
      <c r="N17" s="61"/>
      <c r="O17" s="61"/>
      <c r="P17" s="61"/>
      <c r="Q17" s="61"/>
      <c r="R17" s="61"/>
      <c r="S17" s="61"/>
      <c r="T17" s="61"/>
      <c r="U17" s="61"/>
      <c r="V17" s="61">
        <v>2</v>
      </c>
      <c r="W17" s="149">
        <f t="shared" si="5"/>
        <v>0</v>
      </c>
      <c r="X17" s="13" t="str">
        <f t="shared" si="6"/>
        <v>-</v>
      </c>
      <c r="Y17" s="14" t="str">
        <f t="shared" si="7"/>
        <v>-</v>
      </c>
      <c r="Z17" s="14" t="b">
        <f t="shared" si="8"/>
        <v>0</v>
      </c>
      <c r="AA17" s="39"/>
      <c r="AB17" s="39" t="str">
        <f t="shared" si="9"/>
        <v/>
      </c>
      <c r="AC17" s="39" t="str">
        <f t="shared" si="10"/>
        <v/>
      </c>
      <c r="AD17" s="39" t="str">
        <f t="shared" si="11"/>
        <v/>
      </c>
      <c r="AE17" s="39" t="str">
        <f t="shared" si="12"/>
        <v/>
      </c>
      <c r="AF17" s="39" t="str">
        <f t="shared" si="13"/>
        <v/>
      </c>
      <c r="AG17" s="39" t="str">
        <f t="shared" si="14"/>
        <v/>
      </c>
      <c r="AH17" s="39" t="str">
        <f t="shared" si="15"/>
        <v/>
      </c>
      <c r="AI17" s="39">
        <f t="shared" si="16"/>
        <v>0</v>
      </c>
      <c r="AJ17" s="39">
        <f t="shared" si="17"/>
        <v>0</v>
      </c>
      <c r="AK17">
        <f t="shared" si="18"/>
        <v>0</v>
      </c>
      <c r="AL17">
        <f t="shared" si="19"/>
        <v>0</v>
      </c>
      <c r="AM17">
        <f t="shared" si="20"/>
        <v>0</v>
      </c>
      <c r="AN17">
        <f t="shared" si="21"/>
        <v>0</v>
      </c>
      <c r="AO17" s="59">
        <f t="shared" si="0"/>
        <v>0</v>
      </c>
      <c r="AP17">
        <f t="shared" si="70"/>
        <v>2</v>
      </c>
      <c r="AQ17" t="str">
        <f t="shared" si="1"/>
        <v/>
      </c>
      <c r="AR17" t="str">
        <f t="shared" si="2"/>
        <v/>
      </c>
      <c r="AS17" t="str">
        <f t="shared" si="22"/>
        <v/>
      </c>
      <c r="AT17" t="str">
        <f t="shared" si="23"/>
        <v/>
      </c>
      <c r="AU17" t="str">
        <f t="shared" si="24"/>
        <v/>
      </c>
      <c r="AV17" t="str">
        <f t="shared" si="25"/>
        <v/>
      </c>
      <c r="AW17" t="str">
        <f t="shared" si="26"/>
        <v/>
      </c>
      <c r="AX17" t="str">
        <f t="shared" si="27"/>
        <v/>
      </c>
      <c r="AY17" t="str">
        <f t="shared" si="28"/>
        <v/>
      </c>
      <c r="AZ17" t="str">
        <f t="shared" si="29"/>
        <v/>
      </c>
      <c r="BA17" t="str">
        <f t="shared" si="30"/>
        <v/>
      </c>
      <c r="BB17" t="str">
        <f t="shared" si="31"/>
        <v/>
      </c>
      <c r="BC17" t="str">
        <f t="shared" si="32"/>
        <v/>
      </c>
      <c r="BD17" t="str">
        <f t="shared" si="33"/>
        <v/>
      </c>
      <c r="BE17" t="str">
        <f t="shared" si="34"/>
        <v/>
      </c>
      <c r="BF17" t="str">
        <f t="shared" si="35"/>
        <v/>
      </c>
      <c r="BG17" t="str">
        <f t="shared" si="36"/>
        <v/>
      </c>
      <c r="BH17" t="str">
        <f t="shared" si="37"/>
        <v/>
      </c>
      <c r="BI17" t="str">
        <f t="shared" si="38"/>
        <v/>
      </c>
      <c r="BJ17" t="str">
        <f t="shared" si="39"/>
        <v/>
      </c>
      <c r="BK17" t="str">
        <f t="shared" si="40"/>
        <v/>
      </c>
      <c r="BL17" t="str">
        <f t="shared" si="41"/>
        <v/>
      </c>
      <c r="BM17" t="str">
        <f t="shared" si="42"/>
        <v/>
      </c>
      <c r="BN17" t="str">
        <f t="shared" si="43"/>
        <v/>
      </c>
      <c r="BO17" t="str">
        <f t="shared" si="44"/>
        <v/>
      </c>
      <c r="BP17" t="str">
        <f t="shared" si="45"/>
        <v/>
      </c>
      <c r="BQ17" t="str">
        <f t="shared" si="46"/>
        <v/>
      </c>
      <c r="BR17" t="str">
        <f t="shared" si="47"/>
        <v/>
      </c>
      <c r="BS17" t="str">
        <f t="shared" si="48"/>
        <v/>
      </c>
      <c r="BT17" t="str">
        <f t="shared" si="49"/>
        <v/>
      </c>
      <c r="BU17" t="str">
        <f t="shared" si="50"/>
        <v/>
      </c>
      <c r="BV17" t="str">
        <f t="shared" si="51"/>
        <v/>
      </c>
      <c r="BX17" t="str">
        <f t="shared" si="52"/>
        <v/>
      </c>
      <c r="BY17" t="str">
        <f t="shared" si="53"/>
        <v/>
      </c>
      <c r="BZ17" t="str">
        <f t="shared" si="54"/>
        <v/>
      </c>
      <c r="CA17" t="str">
        <f t="shared" si="3"/>
        <v/>
      </c>
      <c r="CB17" t="str">
        <f t="shared" si="55"/>
        <v/>
      </c>
      <c r="CC17" t="str">
        <f t="shared" si="56"/>
        <v/>
      </c>
      <c r="CD17" t="str">
        <f t="shared" si="57"/>
        <v/>
      </c>
      <c r="CE17" t="str">
        <f t="shared" si="58"/>
        <v/>
      </c>
      <c r="CF17" t="str">
        <f t="shared" si="59"/>
        <v/>
      </c>
      <c r="CG17" t="str">
        <f t="shared" si="60"/>
        <v/>
      </c>
      <c r="CH17" t="str">
        <f t="shared" si="61"/>
        <v/>
      </c>
      <c r="CI17" t="str">
        <f t="shared" si="62"/>
        <v/>
      </c>
      <c r="CJ17" t="str">
        <f t="shared" si="63"/>
        <v/>
      </c>
      <c r="CK17" t="str">
        <f t="shared" si="64"/>
        <v/>
      </c>
      <c r="CL17" t="str">
        <f t="shared" si="65"/>
        <v/>
      </c>
      <c r="CM17" t="str">
        <f t="shared" si="66"/>
        <v/>
      </c>
      <c r="CN17" t="str">
        <f t="shared" si="67"/>
        <v/>
      </c>
      <c r="CO17" t="str">
        <f t="shared" si="68"/>
        <v/>
      </c>
      <c r="CP17" t="str">
        <f t="shared" si="69"/>
        <v/>
      </c>
      <c r="CQ17" s="67"/>
      <c r="CR17" s="67"/>
      <c r="CS17" s="67"/>
      <c r="CT17" s="67"/>
    </row>
    <row r="18" spans="1:98" ht="15.75" x14ac:dyDescent="0.25">
      <c r="A18" s="7">
        <v>12</v>
      </c>
      <c r="B18" s="6">
        <f>'список класса'!B18</f>
        <v>0</v>
      </c>
      <c r="C18" s="58"/>
      <c r="D18" s="59"/>
      <c r="E18" s="59"/>
      <c r="F18" s="59"/>
      <c r="G18" s="59"/>
      <c r="H18" s="59"/>
      <c r="I18" s="149">
        <f t="shared" si="4"/>
        <v>0</v>
      </c>
      <c r="J18" s="61"/>
      <c r="K18" s="61"/>
      <c r="L18" s="61"/>
      <c r="M18" s="61"/>
      <c r="N18" s="61"/>
      <c r="O18" s="61"/>
      <c r="P18" s="61"/>
      <c r="Q18" s="61"/>
      <c r="R18" s="61"/>
      <c r="S18" s="61"/>
      <c r="T18" s="61"/>
      <c r="U18" s="61"/>
      <c r="V18" s="61">
        <v>2</v>
      </c>
      <c r="W18" s="149">
        <f t="shared" si="5"/>
        <v>0</v>
      </c>
      <c r="X18" s="13" t="str">
        <f t="shared" si="6"/>
        <v>-</v>
      </c>
      <c r="Y18" s="14" t="str">
        <f t="shared" si="7"/>
        <v>-</v>
      </c>
      <c r="Z18" s="14" t="b">
        <f t="shared" si="8"/>
        <v>0</v>
      </c>
      <c r="AA18" s="39"/>
      <c r="AB18" s="39" t="str">
        <f t="shared" si="9"/>
        <v/>
      </c>
      <c r="AC18" s="39" t="str">
        <f t="shared" si="10"/>
        <v/>
      </c>
      <c r="AD18" s="39" t="str">
        <f t="shared" si="11"/>
        <v/>
      </c>
      <c r="AE18" s="39" t="str">
        <f t="shared" si="12"/>
        <v/>
      </c>
      <c r="AF18" s="39" t="str">
        <f t="shared" si="13"/>
        <v/>
      </c>
      <c r="AG18" s="39" t="str">
        <f t="shared" si="14"/>
        <v/>
      </c>
      <c r="AH18" s="39" t="str">
        <f t="shared" si="15"/>
        <v/>
      </c>
      <c r="AI18" s="39">
        <f t="shared" si="16"/>
        <v>0</v>
      </c>
      <c r="AJ18" s="39">
        <f t="shared" si="17"/>
        <v>0</v>
      </c>
      <c r="AK18">
        <f t="shared" si="18"/>
        <v>0</v>
      </c>
      <c r="AL18">
        <f t="shared" si="19"/>
        <v>0</v>
      </c>
      <c r="AM18">
        <f t="shared" si="20"/>
        <v>0</v>
      </c>
      <c r="AN18">
        <f t="shared" si="21"/>
        <v>0</v>
      </c>
      <c r="AO18" s="59">
        <f t="shared" si="0"/>
        <v>0</v>
      </c>
      <c r="AP18">
        <f t="shared" si="70"/>
        <v>2</v>
      </c>
      <c r="AQ18" t="str">
        <f t="shared" si="1"/>
        <v/>
      </c>
      <c r="AR18" t="str">
        <f t="shared" si="2"/>
        <v/>
      </c>
      <c r="AS18" t="str">
        <f t="shared" si="22"/>
        <v/>
      </c>
      <c r="AT18" t="str">
        <f t="shared" si="23"/>
        <v/>
      </c>
      <c r="AU18" t="str">
        <f t="shared" si="24"/>
        <v/>
      </c>
      <c r="AV18" t="str">
        <f t="shared" si="25"/>
        <v/>
      </c>
      <c r="AW18" t="str">
        <f t="shared" si="26"/>
        <v/>
      </c>
      <c r="AX18" t="str">
        <f t="shared" si="27"/>
        <v/>
      </c>
      <c r="AY18" t="str">
        <f t="shared" si="28"/>
        <v/>
      </c>
      <c r="AZ18" t="str">
        <f t="shared" si="29"/>
        <v/>
      </c>
      <c r="BA18" t="str">
        <f t="shared" si="30"/>
        <v/>
      </c>
      <c r="BB18" t="str">
        <f t="shared" si="31"/>
        <v/>
      </c>
      <c r="BC18" t="str">
        <f t="shared" si="32"/>
        <v/>
      </c>
      <c r="BD18" t="str">
        <f t="shared" si="33"/>
        <v/>
      </c>
      <c r="BE18" t="str">
        <f t="shared" si="34"/>
        <v/>
      </c>
      <c r="BF18" t="str">
        <f t="shared" si="35"/>
        <v/>
      </c>
      <c r="BG18" t="str">
        <f t="shared" si="36"/>
        <v/>
      </c>
      <c r="BH18" t="str">
        <f t="shared" si="37"/>
        <v/>
      </c>
      <c r="BI18" t="str">
        <f t="shared" si="38"/>
        <v/>
      </c>
      <c r="BJ18" t="str">
        <f t="shared" si="39"/>
        <v/>
      </c>
      <c r="BK18" t="str">
        <f t="shared" si="40"/>
        <v/>
      </c>
      <c r="BL18" t="str">
        <f t="shared" si="41"/>
        <v/>
      </c>
      <c r="BM18" t="str">
        <f t="shared" si="42"/>
        <v/>
      </c>
      <c r="BN18" t="str">
        <f t="shared" si="43"/>
        <v/>
      </c>
      <c r="BO18" t="str">
        <f t="shared" si="44"/>
        <v/>
      </c>
      <c r="BP18" t="str">
        <f t="shared" si="45"/>
        <v/>
      </c>
      <c r="BQ18" t="str">
        <f t="shared" si="46"/>
        <v/>
      </c>
      <c r="BR18" t="str">
        <f t="shared" si="47"/>
        <v/>
      </c>
      <c r="BS18" t="str">
        <f t="shared" si="48"/>
        <v/>
      </c>
      <c r="BT18" t="str">
        <f t="shared" si="49"/>
        <v/>
      </c>
      <c r="BU18" t="str">
        <f t="shared" si="50"/>
        <v/>
      </c>
      <c r="BV18" t="str">
        <f t="shared" si="51"/>
        <v/>
      </c>
      <c r="BX18" t="str">
        <f t="shared" si="52"/>
        <v/>
      </c>
      <c r="BY18" t="str">
        <f t="shared" si="53"/>
        <v/>
      </c>
      <c r="BZ18" t="str">
        <f t="shared" si="54"/>
        <v/>
      </c>
      <c r="CA18" t="str">
        <f t="shared" si="3"/>
        <v/>
      </c>
      <c r="CB18" t="str">
        <f t="shared" si="55"/>
        <v/>
      </c>
      <c r="CC18" t="str">
        <f t="shared" si="56"/>
        <v/>
      </c>
      <c r="CD18" t="str">
        <f t="shared" si="57"/>
        <v/>
      </c>
      <c r="CE18" t="str">
        <f t="shared" si="58"/>
        <v/>
      </c>
      <c r="CF18" t="str">
        <f t="shared" si="59"/>
        <v/>
      </c>
      <c r="CG18" t="str">
        <f t="shared" si="60"/>
        <v/>
      </c>
      <c r="CH18" t="str">
        <f t="shared" si="61"/>
        <v/>
      </c>
      <c r="CI18" t="str">
        <f t="shared" si="62"/>
        <v/>
      </c>
      <c r="CJ18" t="str">
        <f t="shared" si="63"/>
        <v/>
      </c>
      <c r="CK18" t="str">
        <f t="shared" si="64"/>
        <v/>
      </c>
      <c r="CL18" t="str">
        <f t="shared" si="65"/>
        <v/>
      </c>
      <c r="CM18" t="str">
        <f t="shared" si="66"/>
        <v/>
      </c>
      <c r="CN18" t="str">
        <f t="shared" si="67"/>
        <v/>
      </c>
      <c r="CO18" t="str">
        <f t="shared" si="68"/>
        <v/>
      </c>
      <c r="CP18" t="str">
        <f t="shared" si="69"/>
        <v/>
      </c>
      <c r="CQ18" s="67"/>
      <c r="CR18" s="67"/>
      <c r="CS18" s="67"/>
      <c r="CT18" s="67"/>
    </row>
    <row r="19" spans="1:98" ht="15.75" x14ac:dyDescent="0.25">
      <c r="A19" s="7">
        <v>13</v>
      </c>
      <c r="B19" s="6">
        <f>'список класса'!B19</f>
        <v>0</v>
      </c>
      <c r="C19" s="58"/>
      <c r="D19" s="59"/>
      <c r="E19" s="59"/>
      <c r="F19" s="59"/>
      <c r="G19" s="59"/>
      <c r="H19" s="59"/>
      <c r="I19" s="149">
        <f t="shared" si="4"/>
        <v>0</v>
      </c>
      <c r="J19" s="61"/>
      <c r="K19" s="61"/>
      <c r="L19" s="61"/>
      <c r="M19" s="61"/>
      <c r="N19" s="61"/>
      <c r="O19" s="61"/>
      <c r="P19" s="61"/>
      <c r="Q19" s="61"/>
      <c r="R19" s="62"/>
      <c r="S19" s="61"/>
      <c r="T19" s="61"/>
      <c r="U19" s="61"/>
      <c r="V19" s="61"/>
      <c r="W19" s="149">
        <f t="shared" si="5"/>
        <v>0</v>
      </c>
      <c r="X19" s="13" t="str">
        <f t="shared" si="6"/>
        <v>-</v>
      </c>
      <c r="Y19" s="14" t="str">
        <f t="shared" si="7"/>
        <v>-</v>
      </c>
      <c r="Z19" s="14" t="b">
        <f t="shared" si="8"/>
        <v>0</v>
      </c>
      <c r="AA19" s="39"/>
      <c r="AB19" s="39" t="str">
        <f t="shared" si="9"/>
        <v/>
      </c>
      <c r="AC19" s="39" t="str">
        <f t="shared" si="10"/>
        <v/>
      </c>
      <c r="AD19" s="39" t="str">
        <f t="shared" si="11"/>
        <v/>
      </c>
      <c r="AE19" s="39" t="str">
        <f t="shared" si="12"/>
        <v/>
      </c>
      <c r="AF19" s="39" t="str">
        <f t="shared" si="13"/>
        <v/>
      </c>
      <c r="AG19" s="39" t="str">
        <f t="shared" si="14"/>
        <v/>
      </c>
      <c r="AH19" s="39" t="str">
        <f t="shared" si="15"/>
        <v/>
      </c>
      <c r="AI19" s="39">
        <f t="shared" si="16"/>
        <v>0</v>
      </c>
      <c r="AJ19" s="39">
        <f t="shared" si="17"/>
        <v>0</v>
      </c>
      <c r="AK19">
        <f t="shared" si="18"/>
        <v>0</v>
      </c>
      <c r="AL19">
        <f t="shared" si="19"/>
        <v>0</v>
      </c>
      <c r="AM19">
        <f t="shared" si="20"/>
        <v>0</v>
      </c>
      <c r="AN19">
        <f t="shared" si="21"/>
        <v>0</v>
      </c>
      <c r="AO19" s="59">
        <f t="shared" si="0"/>
        <v>0</v>
      </c>
      <c r="AP19">
        <f t="shared" si="70"/>
        <v>2</v>
      </c>
      <c r="AQ19" t="str">
        <f t="shared" si="1"/>
        <v/>
      </c>
      <c r="AR19" t="str">
        <f t="shared" si="2"/>
        <v/>
      </c>
      <c r="AS19" t="str">
        <f t="shared" si="22"/>
        <v/>
      </c>
      <c r="AT19" t="str">
        <f t="shared" si="23"/>
        <v/>
      </c>
      <c r="AU19" t="str">
        <f t="shared" si="24"/>
        <v/>
      </c>
      <c r="AV19" t="str">
        <f t="shared" si="25"/>
        <v/>
      </c>
      <c r="AW19" t="str">
        <f t="shared" si="26"/>
        <v/>
      </c>
      <c r="AX19" t="str">
        <f t="shared" si="27"/>
        <v/>
      </c>
      <c r="AY19" t="str">
        <f t="shared" si="28"/>
        <v/>
      </c>
      <c r="AZ19" t="str">
        <f t="shared" si="29"/>
        <v/>
      </c>
      <c r="BA19" t="str">
        <f t="shared" si="30"/>
        <v/>
      </c>
      <c r="BB19" t="str">
        <f t="shared" si="31"/>
        <v/>
      </c>
      <c r="BC19" t="str">
        <f t="shared" si="32"/>
        <v/>
      </c>
      <c r="BD19" t="str">
        <f t="shared" si="33"/>
        <v/>
      </c>
      <c r="BE19" t="str">
        <f t="shared" si="34"/>
        <v/>
      </c>
      <c r="BF19" t="str">
        <f t="shared" si="35"/>
        <v/>
      </c>
      <c r="BG19" t="str">
        <f t="shared" si="36"/>
        <v/>
      </c>
      <c r="BH19" t="str">
        <f t="shared" si="37"/>
        <v/>
      </c>
      <c r="BI19" t="str">
        <f t="shared" si="38"/>
        <v/>
      </c>
      <c r="BJ19" t="str">
        <f t="shared" si="39"/>
        <v/>
      </c>
      <c r="BK19" t="str">
        <f t="shared" si="40"/>
        <v/>
      </c>
      <c r="BL19" t="str">
        <f t="shared" si="41"/>
        <v/>
      </c>
      <c r="BM19" t="str">
        <f t="shared" si="42"/>
        <v/>
      </c>
      <c r="BN19" t="str">
        <f t="shared" si="43"/>
        <v/>
      </c>
      <c r="BO19" t="str">
        <f t="shared" si="44"/>
        <v/>
      </c>
      <c r="BP19" t="str">
        <f t="shared" si="45"/>
        <v/>
      </c>
      <c r="BQ19" t="str">
        <f t="shared" si="46"/>
        <v/>
      </c>
      <c r="BR19" t="str">
        <f t="shared" si="47"/>
        <v/>
      </c>
      <c r="BS19" t="str">
        <f t="shared" si="48"/>
        <v/>
      </c>
      <c r="BT19" t="str">
        <f t="shared" si="49"/>
        <v/>
      </c>
      <c r="BU19" t="str">
        <f t="shared" si="50"/>
        <v/>
      </c>
      <c r="BV19" t="str">
        <f t="shared" si="51"/>
        <v/>
      </c>
      <c r="BX19" t="str">
        <f t="shared" si="52"/>
        <v/>
      </c>
      <c r="BY19" t="str">
        <f t="shared" si="53"/>
        <v/>
      </c>
      <c r="BZ19" t="str">
        <f t="shared" si="54"/>
        <v/>
      </c>
      <c r="CA19" t="str">
        <f t="shared" si="3"/>
        <v/>
      </c>
      <c r="CB19" t="str">
        <f t="shared" si="55"/>
        <v/>
      </c>
      <c r="CC19" t="str">
        <f t="shared" si="56"/>
        <v/>
      </c>
      <c r="CD19" t="str">
        <f t="shared" si="57"/>
        <v/>
      </c>
      <c r="CE19" t="str">
        <f t="shared" si="58"/>
        <v/>
      </c>
      <c r="CF19" t="str">
        <f t="shared" si="59"/>
        <v/>
      </c>
      <c r="CG19" t="str">
        <f t="shared" si="60"/>
        <v/>
      </c>
      <c r="CH19" t="str">
        <f t="shared" si="61"/>
        <v/>
      </c>
      <c r="CI19" t="str">
        <f t="shared" si="62"/>
        <v/>
      </c>
      <c r="CJ19" t="str">
        <f t="shared" si="63"/>
        <v/>
      </c>
      <c r="CK19" t="str">
        <f t="shared" si="64"/>
        <v/>
      </c>
      <c r="CL19" t="str">
        <f t="shared" si="65"/>
        <v/>
      </c>
      <c r="CM19" t="str">
        <f t="shared" si="66"/>
        <v/>
      </c>
      <c r="CN19" t="str">
        <f t="shared" si="67"/>
        <v/>
      </c>
      <c r="CO19" t="str">
        <f t="shared" si="68"/>
        <v/>
      </c>
      <c r="CP19" t="str">
        <f t="shared" si="69"/>
        <v/>
      </c>
      <c r="CQ19" s="67"/>
      <c r="CR19" s="67"/>
      <c r="CS19" s="67"/>
      <c r="CT19" s="67"/>
    </row>
    <row r="20" spans="1:98" ht="15.75" x14ac:dyDescent="0.25">
      <c r="A20" s="7">
        <v>14</v>
      </c>
      <c r="B20" s="6">
        <f>'список класса'!B20</f>
        <v>0</v>
      </c>
      <c r="C20" s="58"/>
      <c r="D20" s="59"/>
      <c r="E20" s="59"/>
      <c r="F20" s="59"/>
      <c r="G20" s="59"/>
      <c r="H20" s="59"/>
      <c r="I20" s="149">
        <f t="shared" si="4"/>
        <v>0</v>
      </c>
      <c r="J20" s="61"/>
      <c r="K20" s="61"/>
      <c r="L20" s="61"/>
      <c r="M20" s="61"/>
      <c r="N20" s="61"/>
      <c r="O20" s="61"/>
      <c r="P20" s="61"/>
      <c r="Q20" s="61"/>
      <c r="R20" s="61"/>
      <c r="S20" s="61"/>
      <c r="T20" s="61"/>
      <c r="U20" s="61"/>
      <c r="V20" s="61"/>
      <c r="W20" s="149">
        <f t="shared" si="5"/>
        <v>0</v>
      </c>
      <c r="X20" s="13" t="str">
        <f t="shared" si="6"/>
        <v>-</v>
      </c>
      <c r="Y20" s="14" t="str">
        <f t="shared" si="7"/>
        <v>-</v>
      </c>
      <c r="Z20" s="14" t="b">
        <f t="shared" si="8"/>
        <v>0</v>
      </c>
      <c r="AA20" s="39"/>
      <c r="AB20" s="39" t="str">
        <f t="shared" si="9"/>
        <v/>
      </c>
      <c r="AC20" s="39" t="str">
        <f t="shared" si="10"/>
        <v/>
      </c>
      <c r="AD20" s="39" t="str">
        <f t="shared" si="11"/>
        <v/>
      </c>
      <c r="AE20" s="39" t="str">
        <f t="shared" si="12"/>
        <v/>
      </c>
      <c r="AF20" s="39" t="str">
        <f t="shared" si="13"/>
        <v/>
      </c>
      <c r="AG20" s="39" t="str">
        <f t="shared" si="14"/>
        <v/>
      </c>
      <c r="AH20" s="39" t="str">
        <f t="shared" si="15"/>
        <v/>
      </c>
      <c r="AI20" s="39">
        <f t="shared" si="16"/>
        <v>0</v>
      </c>
      <c r="AJ20" s="39">
        <f t="shared" si="17"/>
        <v>0</v>
      </c>
      <c r="AK20">
        <f t="shared" si="18"/>
        <v>0</v>
      </c>
      <c r="AL20">
        <f t="shared" si="19"/>
        <v>0</v>
      </c>
      <c r="AM20">
        <f t="shared" si="20"/>
        <v>0</v>
      </c>
      <c r="AN20">
        <f t="shared" si="21"/>
        <v>0</v>
      </c>
      <c r="AO20" s="59">
        <f t="shared" si="0"/>
        <v>0</v>
      </c>
      <c r="AP20">
        <f t="shared" si="70"/>
        <v>2</v>
      </c>
      <c r="AQ20" t="str">
        <f t="shared" si="1"/>
        <v/>
      </c>
      <c r="AR20" t="str">
        <f t="shared" si="2"/>
        <v/>
      </c>
      <c r="AS20" t="str">
        <f t="shared" si="22"/>
        <v/>
      </c>
      <c r="AT20" t="str">
        <f t="shared" si="23"/>
        <v/>
      </c>
      <c r="AU20" t="str">
        <f t="shared" si="24"/>
        <v/>
      </c>
      <c r="AV20" t="str">
        <f t="shared" si="25"/>
        <v/>
      </c>
      <c r="AW20" t="str">
        <f t="shared" si="26"/>
        <v/>
      </c>
      <c r="AX20" t="str">
        <f t="shared" si="27"/>
        <v/>
      </c>
      <c r="AY20" t="str">
        <f t="shared" si="28"/>
        <v/>
      </c>
      <c r="AZ20" t="str">
        <f t="shared" si="29"/>
        <v/>
      </c>
      <c r="BA20" t="str">
        <f t="shared" si="30"/>
        <v/>
      </c>
      <c r="BB20" t="str">
        <f t="shared" si="31"/>
        <v/>
      </c>
      <c r="BC20" t="str">
        <f t="shared" si="32"/>
        <v/>
      </c>
      <c r="BD20" t="str">
        <f t="shared" si="33"/>
        <v/>
      </c>
      <c r="BE20" t="str">
        <f t="shared" si="34"/>
        <v/>
      </c>
      <c r="BF20" t="str">
        <f t="shared" si="35"/>
        <v/>
      </c>
      <c r="BG20" t="str">
        <f t="shared" si="36"/>
        <v/>
      </c>
      <c r="BH20" t="str">
        <f t="shared" si="37"/>
        <v/>
      </c>
      <c r="BI20" t="str">
        <f t="shared" si="38"/>
        <v/>
      </c>
      <c r="BJ20" t="str">
        <f t="shared" si="39"/>
        <v/>
      </c>
      <c r="BK20" t="str">
        <f t="shared" si="40"/>
        <v/>
      </c>
      <c r="BL20" t="str">
        <f t="shared" si="41"/>
        <v/>
      </c>
      <c r="BM20" t="str">
        <f t="shared" si="42"/>
        <v/>
      </c>
      <c r="BN20" t="str">
        <f t="shared" si="43"/>
        <v/>
      </c>
      <c r="BO20" t="str">
        <f t="shared" si="44"/>
        <v/>
      </c>
      <c r="BP20" t="str">
        <f t="shared" si="45"/>
        <v/>
      </c>
      <c r="BQ20" t="str">
        <f t="shared" si="46"/>
        <v/>
      </c>
      <c r="BR20" t="str">
        <f t="shared" si="47"/>
        <v/>
      </c>
      <c r="BS20" t="str">
        <f t="shared" si="48"/>
        <v/>
      </c>
      <c r="BT20" t="str">
        <f t="shared" si="49"/>
        <v/>
      </c>
      <c r="BU20" t="str">
        <f t="shared" si="50"/>
        <v/>
      </c>
      <c r="BV20" t="str">
        <f t="shared" si="51"/>
        <v/>
      </c>
      <c r="BX20" t="str">
        <f t="shared" si="52"/>
        <v/>
      </c>
      <c r="BY20" t="str">
        <f t="shared" si="53"/>
        <v/>
      </c>
      <c r="BZ20" t="str">
        <f t="shared" si="54"/>
        <v/>
      </c>
      <c r="CA20" t="str">
        <f t="shared" si="3"/>
        <v/>
      </c>
      <c r="CB20" t="str">
        <f t="shared" si="55"/>
        <v/>
      </c>
      <c r="CC20" t="str">
        <f t="shared" si="56"/>
        <v/>
      </c>
      <c r="CD20" t="str">
        <f t="shared" si="57"/>
        <v/>
      </c>
      <c r="CE20" t="str">
        <f t="shared" si="58"/>
        <v/>
      </c>
      <c r="CF20" t="str">
        <f t="shared" si="59"/>
        <v/>
      </c>
      <c r="CG20" t="str">
        <f t="shared" si="60"/>
        <v/>
      </c>
      <c r="CH20" t="str">
        <f t="shared" si="61"/>
        <v/>
      </c>
      <c r="CI20" t="str">
        <f t="shared" si="62"/>
        <v/>
      </c>
      <c r="CJ20" t="str">
        <f t="shared" si="63"/>
        <v/>
      </c>
      <c r="CK20" t="str">
        <f t="shared" si="64"/>
        <v/>
      </c>
      <c r="CL20" t="str">
        <f t="shared" si="65"/>
        <v/>
      </c>
      <c r="CM20" t="str">
        <f t="shared" si="66"/>
        <v/>
      </c>
      <c r="CN20" t="str">
        <f t="shared" si="67"/>
        <v/>
      </c>
      <c r="CO20" t="str">
        <f t="shared" si="68"/>
        <v/>
      </c>
      <c r="CP20" t="str">
        <f t="shared" si="69"/>
        <v/>
      </c>
      <c r="CQ20" s="67"/>
      <c r="CR20" s="67"/>
      <c r="CS20" s="67"/>
      <c r="CT20" s="67"/>
    </row>
    <row r="21" spans="1:98" ht="15.75" x14ac:dyDescent="0.25">
      <c r="A21" s="7">
        <v>15</v>
      </c>
      <c r="B21" s="6">
        <f>'список класса'!B21</f>
        <v>0</v>
      </c>
      <c r="C21" s="58"/>
      <c r="D21" s="59"/>
      <c r="E21" s="59"/>
      <c r="F21" s="59"/>
      <c r="G21" s="59"/>
      <c r="H21" s="59"/>
      <c r="I21" s="149">
        <f t="shared" si="4"/>
        <v>0</v>
      </c>
      <c r="J21" s="61"/>
      <c r="K21" s="61"/>
      <c r="L21" s="61"/>
      <c r="M21" s="61"/>
      <c r="N21" s="61"/>
      <c r="O21" s="61"/>
      <c r="P21" s="61"/>
      <c r="Q21" s="61"/>
      <c r="R21" s="61"/>
      <c r="S21" s="61"/>
      <c r="T21" s="61"/>
      <c r="U21" s="61"/>
      <c r="V21" s="61"/>
      <c r="W21" s="149">
        <f t="shared" si="5"/>
        <v>0</v>
      </c>
      <c r="X21" s="13" t="str">
        <f t="shared" si="6"/>
        <v>-</v>
      </c>
      <c r="Y21" s="14" t="str">
        <f t="shared" si="7"/>
        <v>-</v>
      </c>
      <c r="Z21" s="14" t="b">
        <f t="shared" si="8"/>
        <v>0</v>
      </c>
      <c r="AA21" s="39"/>
      <c r="AB21" s="39" t="str">
        <f t="shared" si="9"/>
        <v/>
      </c>
      <c r="AC21" s="39" t="str">
        <f t="shared" si="10"/>
        <v/>
      </c>
      <c r="AD21" s="39" t="str">
        <f t="shared" si="11"/>
        <v/>
      </c>
      <c r="AE21" s="39" t="str">
        <f t="shared" si="12"/>
        <v/>
      </c>
      <c r="AF21" s="39" t="str">
        <f t="shared" si="13"/>
        <v/>
      </c>
      <c r="AG21" s="39" t="str">
        <f t="shared" si="14"/>
        <v/>
      </c>
      <c r="AH21" s="39" t="str">
        <f t="shared" si="15"/>
        <v/>
      </c>
      <c r="AI21" s="39">
        <f t="shared" si="16"/>
        <v>0</v>
      </c>
      <c r="AJ21" s="39">
        <f t="shared" si="17"/>
        <v>0</v>
      </c>
      <c r="AK21">
        <f t="shared" si="18"/>
        <v>0</v>
      </c>
      <c r="AL21">
        <f t="shared" si="19"/>
        <v>0</v>
      </c>
      <c r="AM21">
        <f t="shared" si="20"/>
        <v>0</v>
      </c>
      <c r="AN21">
        <f t="shared" si="21"/>
        <v>0</v>
      </c>
      <c r="AO21" s="59">
        <f t="shared" si="0"/>
        <v>0</v>
      </c>
      <c r="AP21">
        <f t="shared" si="70"/>
        <v>2</v>
      </c>
      <c r="AQ21" t="str">
        <f t="shared" si="1"/>
        <v/>
      </c>
      <c r="AR21" t="str">
        <f t="shared" si="2"/>
        <v/>
      </c>
      <c r="AS21" t="str">
        <f t="shared" si="22"/>
        <v/>
      </c>
      <c r="AT21" t="str">
        <f t="shared" si="23"/>
        <v/>
      </c>
      <c r="AU21" t="str">
        <f t="shared" si="24"/>
        <v/>
      </c>
      <c r="AV21" t="str">
        <f t="shared" si="25"/>
        <v/>
      </c>
      <c r="AW21" t="str">
        <f t="shared" si="26"/>
        <v/>
      </c>
      <c r="AX21" t="str">
        <f t="shared" si="27"/>
        <v/>
      </c>
      <c r="AY21" t="str">
        <f t="shared" si="28"/>
        <v/>
      </c>
      <c r="AZ21" t="str">
        <f t="shared" si="29"/>
        <v/>
      </c>
      <c r="BA21" t="str">
        <f t="shared" si="30"/>
        <v/>
      </c>
      <c r="BB21" t="str">
        <f t="shared" si="31"/>
        <v/>
      </c>
      <c r="BC21" t="str">
        <f t="shared" si="32"/>
        <v/>
      </c>
      <c r="BD21" t="str">
        <f t="shared" si="33"/>
        <v/>
      </c>
      <c r="BE21" t="str">
        <f t="shared" si="34"/>
        <v/>
      </c>
      <c r="BF21" t="str">
        <f t="shared" si="35"/>
        <v/>
      </c>
      <c r="BG21" t="str">
        <f t="shared" si="36"/>
        <v/>
      </c>
      <c r="BH21" t="str">
        <f t="shared" si="37"/>
        <v/>
      </c>
      <c r="BI21" t="str">
        <f t="shared" si="38"/>
        <v/>
      </c>
      <c r="BJ21" t="str">
        <f t="shared" si="39"/>
        <v/>
      </c>
      <c r="BK21" t="str">
        <f t="shared" si="40"/>
        <v/>
      </c>
      <c r="BL21" t="str">
        <f t="shared" si="41"/>
        <v/>
      </c>
      <c r="BM21" t="str">
        <f t="shared" si="42"/>
        <v/>
      </c>
      <c r="BN21" t="str">
        <f t="shared" si="43"/>
        <v/>
      </c>
      <c r="BO21" t="str">
        <f t="shared" si="44"/>
        <v/>
      </c>
      <c r="BP21" t="str">
        <f t="shared" si="45"/>
        <v/>
      </c>
      <c r="BQ21" t="str">
        <f t="shared" si="46"/>
        <v/>
      </c>
      <c r="BR21" t="str">
        <f t="shared" si="47"/>
        <v/>
      </c>
      <c r="BS21" t="str">
        <f t="shared" si="48"/>
        <v/>
      </c>
      <c r="BT21" t="str">
        <f t="shared" si="49"/>
        <v/>
      </c>
      <c r="BU21" t="str">
        <f t="shared" si="50"/>
        <v/>
      </c>
      <c r="BV21" t="str">
        <f t="shared" si="51"/>
        <v/>
      </c>
      <c r="BX21" t="str">
        <f t="shared" si="52"/>
        <v/>
      </c>
      <c r="BY21" t="str">
        <f t="shared" si="53"/>
        <v/>
      </c>
      <c r="BZ21" t="str">
        <f t="shared" si="54"/>
        <v/>
      </c>
      <c r="CA21" t="str">
        <f t="shared" si="3"/>
        <v/>
      </c>
      <c r="CB21" t="str">
        <f t="shared" si="55"/>
        <v/>
      </c>
      <c r="CC21" t="str">
        <f t="shared" si="56"/>
        <v/>
      </c>
      <c r="CD21" t="str">
        <f t="shared" si="57"/>
        <v/>
      </c>
      <c r="CE21" t="str">
        <f t="shared" si="58"/>
        <v/>
      </c>
      <c r="CF21" t="str">
        <f t="shared" si="59"/>
        <v/>
      </c>
      <c r="CG21" t="str">
        <f t="shared" si="60"/>
        <v/>
      </c>
      <c r="CH21" t="str">
        <f t="shared" si="61"/>
        <v/>
      </c>
      <c r="CI21" t="str">
        <f t="shared" si="62"/>
        <v/>
      </c>
      <c r="CJ21" t="str">
        <f t="shared" si="63"/>
        <v/>
      </c>
      <c r="CK21" t="str">
        <f t="shared" si="64"/>
        <v/>
      </c>
      <c r="CL21" t="str">
        <f t="shared" si="65"/>
        <v/>
      </c>
      <c r="CM21" t="str">
        <f t="shared" si="66"/>
        <v/>
      </c>
      <c r="CN21" t="str">
        <f t="shared" si="67"/>
        <v/>
      </c>
      <c r="CO21" t="str">
        <f t="shared" si="68"/>
        <v/>
      </c>
      <c r="CP21" t="str">
        <f t="shared" si="69"/>
        <v/>
      </c>
      <c r="CQ21" s="67"/>
      <c r="CR21" s="67"/>
      <c r="CS21" s="67"/>
      <c r="CT21" s="67"/>
    </row>
    <row r="22" spans="1:98" ht="15.75" x14ac:dyDescent="0.25">
      <c r="A22" s="7">
        <v>16</v>
      </c>
      <c r="B22" s="6">
        <f>'список класса'!B22</f>
        <v>0</v>
      </c>
      <c r="C22" s="58"/>
      <c r="D22" s="59"/>
      <c r="E22" s="59"/>
      <c r="F22" s="59"/>
      <c r="G22" s="59"/>
      <c r="H22" s="59"/>
      <c r="I22" s="149">
        <f t="shared" si="4"/>
        <v>0</v>
      </c>
      <c r="J22" s="61"/>
      <c r="K22" s="61"/>
      <c r="L22" s="61"/>
      <c r="M22" s="61"/>
      <c r="N22" s="61"/>
      <c r="O22" s="61"/>
      <c r="P22" s="61"/>
      <c r="Q22" s="61"/>
      <c r="R22" s="61"/>
      <c r="S22" s="61"/>
      <c r="T22" s="61"/>
      <c r="U22" s="61"/>
      <c r="V22" s="61">
        <v>1</v>
      </c>
      <c r="W22" s="149">
        <f t="shared" si="5"/>
        <v>0</v>
      </c>
      <c r="X22" s="13" t="str">
        <f t="shared" si="6"/>
        <v>-</v>
      </c>
      <c r="Y22" s="14" t="str">
        <f t="shared" si="7"/>
        <v>-</v>
      </c>
      <c r="Z22" s="14" t="b">
        <f t="shared" si="8"/>
        <v>0</v>
      </c>
      <c r="AA22" s="39"/>
      <c r="AB22" s="39" t="str">
        <f t="shared" si="9"/>
        <v/>
      </c>
      <c r="AC22" s="39" t="str">
        <f t="shared" si="10"/>
        <v/>
      </c>
      <c r="AD22" s="39" t="str">
        <f t="shared" si="11"/>
        <v/>
      </c>
      <c r="AE22" s="39" t="str">
        <f t="shared" si="12"/>
        <v/>
      </c>
      <c r="AF22" s="39" t="str">
        <f t="shared" si="13"/>
        <v/>
      </c>
      <c r="AG22" s="39" t="str">
        <f t="shared" si="14"/>
        <v/>
      </c>
      <c r="AH22" s="39" t="str">
        <f t="shared" si="15"/>
        <v/>
      </c>
      <c r="AI22" s="39">
        <f t="shared" si="16"/>
        <v>0</v>
      </c>
      <c r="AJ22" s="39">
        <f t="shared" si="17"/>
        <v>0</v>
      </c>
      <c r="AK22">
        <f t="shared" si="18"/>
        <v>0</v>
      </c>
      <c r="AL22">
        <f t="shared" si="19"/>
        <v>0</v>
      </c>
      <c r="AM22">
        <f t="shared" si="20"/>
        <v>0</v>
      </c>
      <c r="AN22">
        <f t="shared" si="21"/>
        <v>0</v>
      </c>
      <c r="AO22" s="59">
        <f t="shared" si="0"/>
        <v>0</v>
      </c>
      <c r="AP22">
        <f t="shared" si="70"/>
        <v>2</v>
      </c>
      <c r="AQ22" t="str">
        <f t="shared" si="1"/>
        <v/>
      </c>
      <c r="AR22" t="str">
        <f t="shared" si="2"/>
        <v/>
      </c>
      <c r="AS22" t="str">
        <f t="shared" si="22"/>
        <v/>
      </c>
      <c r="AT22" t="str">
        <f t="shared" si="23"/>
        <v/>
      </c>
      <c r="AU22" t="str">
        <f t="shared" si="24"/>
        <v/>
      </c>
      <c r="AV22" t="str">
        <f t="shared" si="25"/>
        <v/>
      </c>
      <c r="AW22" t="str">
        <f t="shared" si="26"/>
        <v/>
      </c>
      <c r="AX22" t="str">
        <f t="shared" si="27"/>
        <v/>
      </c>
      <c r="AY22" t="str">
        <f t="shared" si="28"/>
        <v/>
      </c>
      <c r="AZ22" t="str">
        <f t="shared" si="29"/>
        <v/>
      </c>
      <c r="BA22" t="str">
        <f t="shared" si="30"/>
        <v/>
      </c>
      <c r="BB22" t="str">
        <f t="shared" si="31"/>
        <v/>
      </c>
      <c r="BC22" t="str">
        <f t="shared" si="32"/>
        <v/>
      </c>
      <c r="BD22" t="str">
        <f t="shared" si="33"/>
        <v/>
      </c>
      <c r="BE22" t="str">
        <f t="shared" si="34"/>
        <v/>
      </c>
      <c r="BF22" t="str">
        <f t="shared" si="35"/>
        <v/>
      </c>
      <c r="BG22" t="str">
        <f t="shared" si="36"/>
        <v/>
      </c>
      <c r="BH22" t="str">
        <f t="shared" si="37"/>
        <v/>
      </c>
      <c r="BI22" t="str">
        <f t="shared" si="38"/>
        <v/>
      </c>
      <c r="BJ22" t="str">
        <f t="shared" si="39"/>
        <v/>
      </c>
      <c r="BK22" t="str">
        <f t="shared" si="40"/>
        <v/>
      </c>
      <c r="BL22" t="str">
        <f t="shared" si="41"/>
        <v/>
      </c>
      <c r="BM22" t="str">
        <f t="shared" si="42"/>
        <v/>
      </c>
      <c r="BN22" t="str">
        <f t="shared" si="43"/>
        <v/>
      </c>
      <c r="BO22" t="str">
        <f t="shared" si="44"/>
        <v/>
      </c>
      <c r="BP22" t="str">
        <f t="shared" si="45"/>
        <v/>
      </c>
      <c r="BQ22" t="str">
        <f t="shared" si="46"/>
        <v/>
      </c>
      <c r="BR22" t="str">
        <f t="shared" si="47"/>
        <v/>
      </c>
      <c r="BS22" t="str">
        <f t="shared" si="48"/>
        <v/>
      </c>
      <c r="BT22" t="str">
        <f t="shared" si="49"/>
        <v/>
      </c>
      <c r="BU22" t="str">
        <f t="shared" si="50"/>
        <v/>
      </c>
      <c r="BV22" t="str">
        <f t="shared" si="51"/>
        <v/>
      </c>
      <c r="BX22" t="str">
        <f t="shared" si="52"/>
        <v/>
      </c>
      <c r="BY22" t="str">
        <f t="shared" si="53"/>
        <v/>
      </c>
      <c r="BZ22" t="str">
        <f t="shared" si="54"/>
        <v/>
      </c>
      <c r="CA22" t="str">
        <f t="shared" si="3"/>
        <v/>
      </c>
      <c r="CB22" t="str">
        <f t="shared" si="55"/>
        <v/>
      </c>
      <c r="CC22" t="str">
        <f t="shared" si="56"/>
        <v/>
      </c>
      <c r="CD22" t="str">
        <f t="shared" si="57"/>
        <v/>
      </c>
      <c r="CE22" t="str">
        <f t="shared" si="58"/>
        <v/>
      </c>
      <c r="CF22" t="str">
        <f t="shared" si="59"/>
        <v/>
      </c>
      <c r="CG22" t="str">
        <f t="shared" si="60"/>
        <v/>
      </c>
      <c r="CH22" t="str">
        <f t="shared" si="61"/>
        <v/>
      </c>
      <c r="CI22" t="str">
        <f t="shared" si="62"/>
        <v/>
      </c>
      <c r="CJ22" t="str">
        <f t="shared" si="63"/>
        <v/>
      </c>
      <c r="CK22" t="str">
        <f t="shared" si="64"/>
        <v/>
      </c>
      <c r="CL22" t="str">
        <f t="shared" si="65"/>
        <v/>
      </c>
      <c r="CM22" t="str">
        <f t="shared" si="66"/>
        <v/>
      </c>
      <c r="CN22" t="str">
        <f t="shared" si="67"/>
        <v/>
      </c>
      <c r="CO22" t="str">
        <f t="shared" si="68"/>
        <v/>
      </c>
      <c r="CP22" t="str">
        <f t="shared" si="69"/>
        <v/>
      </c>
      <c r="CQ22" s="67"/>
      <c r="CR22" s="67"/>
      <c r="CS22" s="67"/>
      <c r="CT22" s="67"/>
    </row>
    <row r="23" spans="1:98" ht="15.75" x14ac:dyDescent="0.25">
      <c r="A23" s="7">
        <v>17</v>
      </c>
      <c r="B23" s="6">
        <f>'список класса'!B23</f>
        <v>0</v>
      </c>
      <c r="C23" s="58"/>
      <c r="D23" s="59"/>
      <c r="E23" s="59"/>
      <c r="F23" s="59"/>
      <c r="G23" s="59"/>
      <c r="H23" s="59"/>
      <c r="I23" s="149">
        <f t="shared" si="4"/>
        <v>0</v>
      </c>
      <c r="J23" s="61"/>
      <c r="K23" s="61"/>
      <c r="L23" s="61"/>
      <c r="M23" s="61"/>
      <c r="N23" s="61"/>
      <c r="O23" s="61"/>
      <c r="P23" s="61"/>
      <c r="Q23" s="61"/>
      <c r="R23" s="61"/>
      <c r="S23" s="61"/>
      <c r="T23" s="61"/>
      <c r="U23" s="61"/>
      <c r="V23" s="61">
        <v>3</v>
      </c>
      <c r="W23" s="149">
        <f t="shared" si="5"/>
        <v>0</v>
      </c>
      <c r="X23" s="13" t="str">
        <f t="shared" si="6"/>
        <v>-</v>
      </c>
      <c r="Y23" s="14" t="str">
        <f t="shared" si="7"/>
        <v>-</v>
      </c>
      <c r="Z23" s="14" t="b">
        <f t="shared" si="8"/>
        <v>0</v>
      </c>
      <c r="AA23" s="39"/>
      <c r="AB23" s="39" t="str">
        <f t="shared" si="9"/>
        <v/>
      </c>
      <c r="AC23" s="39" t="str">
        <f t="shared" si="10"/>
        <v/>
      </c>
      <c r="AD23" s="39" t="str">
        <f t="shared" si="11"/>
        <v/>
      </c>
      <c r="AE23" s="39" t="str">
        <f t="shared" si="12"/>
        <v/>
      </c>
      <c r="AF23" s="39" t="str">
        <f t="shared" si="13"/>
        <v/>
      </c>
      <c r="AG23" s="39" t="str">
        <f t="shared" si="14"/>
        <v/>
      </c>
      <c r="AH23" s="39" t="str">
        <f t="shared" si="15"/>
        <v/>
      </c>
      <c r="AI23" s="39">
        <f t="shared" si="16"/>
        <v>0</v>
      </c>
      <c r="AJ23" s="39">
        <f t="shared" si="17"/>
        <v>0</v>
      </c>
      <c r="AK23">
        <f t="shared" si="18"/>
        <v>0</v>
      </c>
      <c r="AL23">
        <f t="shared" si="19"/>
        <v>0</v>
      </c>
      <c r="AM23">
        <f t="shared" si="20"/>
        <v>0</v>
      </c>
      <c r="AN23">
        <f t="shared" si="21"/>
        <v>0</v>
      </c>
      <c r="AO23" s="59">
        <f t="shared" si="0"/>
        <v>0</v>
      </c>
      <c r="AP23">
        <f t="shared" si="70"/>
        <v>2</v>
      </c>
      <c r="AQ23" t="str">
        <f t="shared" si="1"/>
        <v/>
      </c>
      <c r="AR23" t="str">
        <f t="shared" si="2"/>
        <v/>
      </c>
      <c r="AS23" t="str">
        <f t="shared" si="22"/>
        <v/>
      </c>
      <c r="AT23" t="str">
        <f t="shared" si="23"/>
        <v/>
      </c>
      <c r="AU23" t="str">
        <f t="shared" si="24"/>
        <v/>
      </c>
      <c r="AV23" t="str">
        <f t="shared" si="25"/>
        <v/>
      </c>
      <c r="AW23" t="str">
        <f t="shared" si="26"/>
        <v/>
      </c>
      <c r="AX23" t="str">
        <f t="shared" si="27"/>
        <v/>
      </c>
      <c r="AY23" t="str">
        <f t="shared" si="28"/>
        <v/>
      </c>
      <c r="AZ23" t="str">
        <f t="shared" si="29"/>
        <v/>
      </c>
      <c r="BA23" t="str">
        <f t="shared" si="30"/>
        <v/>
      </c>
      <c r="BB23" t="str">
        <f t="shared" si="31"/>
        <v/>
      </c>
      <c r="BC23" t="str">
        <f t="shared" si="32"/>
        <v/>
      </c>
      <c r="BD23" t="str">
        <f t="shared" si="33"/>
        <v/>
      </c>
      <c r="BE23" t="str">
        <f t="shared" si="34"/>
        <v/>
      </c>
      <c r="BF23" t="str">
        <f t="shared" si="35"/>
        <v/>
      </c>
      <c r="BG23" t="str">
        <f t="shared" si="36"/>
        <v/>
      </c>
      <c r="BH23" t="str">
        <f t="shared" si="37"/>
        <v/>
      </c>
      <c r="BI23" t="str">
        <f t="shared" si="38"/>
        <v/>
      </c>
      <c r="BJ23" t="str">
        <f t="shared" si="39"/>
        <v/>
      </c>
      <c r="BK23" t="str">
        <f t="shared" si="40"/>
        <v/>
      </c>
      <c r="BL23" t="str">
        <f t="shared" si="41"/>
        <v/>
      </c>
      <c r="BM23" t="str">
        <f t="shared" si="42"/>
        <v/>
      </c>
      <c r="BN23" t="str">
        <f t="shared" si="43"/>
        <v/>
      </c>
      <c r="BO23" t="str">
        <f t="shared" si="44"/>
        <v/>
      </c>
      <c r="BP23" t="str">
        <f t="shared" si="45"/>
        <v/>
      </c>
      <c r="BQ23" t="str">
        <f t="shared" si="46"/>
        <v/>
      </c>
      <c r="BR23" t="str">
        <f t="shared" si="47"/>
        <v/>
      </c>
      <c r="BS23" t="str">
        <f t="shared" si="48"/>
        <v/>
      </c>
      <c r="BT23" t="str">
        <f t="shared" si="49"/>
        <v/>
      </c>
      <c r="BU23" t="str">
        <f t="shared" si="50"/>
        <v/>
      </c>
      <c r="BV23" t="str">
        <f t="shared" si="51"/>
        <v/>
      </c>
      <c r="BX23" t="str">
        <f t="shared" si="52"/>
        <v/>
      </c>
      <c r="BY23" t="str">
        <f t="shared" si="53"/>
        <v/>
      </c>
      <c r="BZ23" t="str">
        <f t="shared" si="54"/>
        <v/>
      </c>
      <c r="CA23" t="str">
        <f t="shared" si="3"/>
        <v/>
      </c>
      <c r="CB23" t="str">
        <f t="shared" si="55"/>
        <v/>
      </c>
      <c r="CC23" t="str">
        <f t="shared" si="56"/>
        <v/>
      </c>
      <c r="CD23" t="str">
        <f t="shared" si="57"/>
        <v/>
      </c>
      <c r="CE23" t="str">
        <f t="shared" si="58"/>
        <v/>
      </c>
      <c r="CF23" t="str">
        <f t="shared" si="59"/>
        <v/>
      </c>
      <c r="CG23" t="str">
        <f t="shared" si="60"/>
        <v/>
      </c>
      <c r="CH23" t="str">
        <f t="shared" si="61"/>
        <v/>
      </c>
      <c r="CI23" t="str">
        <f t="shared" si="62"/>
        <v/>
      </c>
      <c r="CJ23" t="str">
        <f t="shared" si="63"/>
        <v/>
      </c>
      <c r="CK23" t="str">
        <f t="shared" si="64"/>
        <v/>
      </c>
      <c r="CL23" t="str">
        <f t="shared" si="65"/>
        <v/>
      </c>
      <c r="CM23" t="str">
        <f t="shared" si="66"/>
        <v/>
      </c>
      <c r="CN23" t="str">
        <f t="shared" si="67"/>
        <v/>
      </c>
      <c r="CO23" t="str">
        <f t="shared" si="68"/>
        <v/>
      </c>
      <c r="CP23" t="str">
        <f t="shared" si="69"/>
        <v/>
      </c>
      <c r="CQ23" s="67"/>
      <c r="CR23" s="67"/>
      <c r="CS23" s="67"/>
      <c r="CT23" s="67"/>
    </row>
    <row r="24" spans="1:98" ht="15.75" x14ac:dyDescent="0.25">
      <c r="A24" s="7">
        <v>18</v>
      </c>
      <c r="B24" s="6">
        <f>'список класса'!B24</f>
        <v>0</v>
      </c>
      <c r="C24" s="58"/>
      <c r="D24" s="59"/>
      <c r="E24" s="59"/>
      <c r="F24" s="59"/>
      <c r="G24" s="59"/>
      <c r="H24" s="59"/>
      <c r="I24" s="149">
        <f t="shared" si="4"/>
        <v>0</v>
      </c>
      <c r="J24" s="61"/>
      <c r="K24" s="61"/>
      <c r="L24" s="61"/>
      <c r="M24" s="61"/>
      <c r="N24" s="61"/>
      <c r="O24" s="61"/>
      <c r="P24" s="61"/>
      <c r="Q24" s="61"/>
      <c r="R24" s="61"/>
      <c r="S24" s="61"/>
      <c r="T24" s="61"/>
      <c r="U24" s="61"/>
      <c r="V24" s="61">
        <v>2</v>
      </c>
      <c r="W24" s="149">
        <f t="shared" si="5"/>
        <v>0</v>
      </c>
      <c r="X24" s="13" t="str">
        <f t="shared" si="6"/>
        <v>-</v>
      </c>
      <c r="Y24" s="14" t="str">
        <f t="shared" si="7"/>
        <v>-</v>
      </c>
      <c r="Z24" s="14" t="b">
        <f t="shared" si="8"/>
        <v>0</v>
      </c>
      <c r="AA24" s="39"/>
      <c r="AB24" s="39" t="str">
        <f t="shared" si="9"/>
        <v/>
      </c>
      <c r="AC24" s="39" t="str">
        <f t="shared" si="10"/>
        <v/>
      </c>
      <c r="AD24" s="39" t="str">
        <f t="shared" si="11"/>
        <v/>
      </c>
      <c r="AE24" s="39" t="str">
        <f t="shared" si="12"/>
        <v/>
      </c>
      <c r="AF24" s="39" t="str">
        <f t="shared" si="13"/>
        <v/>
      </c>
      <c r="AG24" s="39" t="str">
        <f t="shared" si="14"/>
        <v/>
      </c>
      <c r="AH24" s="39" t="str">
        <f t="shared" si="15"/>
        <v/>
      </c>
      <c r="AI24" s="39">
        <f t="shared" si="16"/>
        <v>0</v>
      </c>
      <c r="AJ24" s="39">
        <f t="shared" si="17"/>
        <v>0</v>
      </c>
      <c r="AK24">
        <f t="shared" si="18"/>
        <v>0</v>
      </c>
      <c r="AL24">
        <f t="shared" si="19"/>
        <v>0</v>
      </c>
      <c r="AM24">
        <f t="shared" si="20"/>
        <v>0</v>
      </c>
      <c r="AN24">
        <f t="shared" si="21"/>
        <v>0</v>
      </c>
      <c r="AO24" s="59">
        <f t="shared" si="0"/>
        <v>0</v>
      </c>
      <c r="AP24">
        <f t="shared" si="70"/>
        <v>2</v>
      </c>
      <c r="AQ24" t="str">
        <f t="shared" si="1"/>
        <v/>
      </c>
      <c r="AR24" t="str">
        <f t="shared" si="2"/>
        <v/>
      </c>
      <c r="AS24" t="str">
        <f t="shared" si="22"/>
        <v/>
      </c>
      <c r="AT24" t="str">
        <f t="shared" si="23"/>
        <v/>
      </c>
      <c r="AU24" t="str">
        <f t="shared" si="24"/>
        <v/>
      </c>
      <c r="AV24" t="str">
        <f t="shared" si="25"/>
        <v/>
      </c>
      <c r="AW24" t="str">
        <f t="shared" si="26"/>
        <v/>
      </c>
      <c r="AX24" t="str">
        <f t="shared" si="27"/>
        <v/>
      </c>
      <c r="AY24" t="str">
        <f t="shared" si="28"/>
        <v/>
      </c>
      <c r="AZ24" t="str">
        <f t="shared" si="29"/>
        <v/>
      </c>
      <c r="BA24" t="str">
        <f t="shared" si="30"/>
        <v/>
      </c>
      <c r="BB24" t="str">
        <f t="shared" si="31"/>
        <v/>
      </c>
      <c r="BC24" t="str">
        <f t="shared" si="32"/>
        <v/>
      </c>
      <c r="BD24" t="str">
        <f t="shared" si="33"/>
        <v/>
      </c>
      <c r="BE24" t="str">
        <f t="shared" si="34"/>
        <v/>
      </c>
      <c r="BF24" t="str">
        <f t="shared" si="35"/>
        <v/>
      </c>
      <c r="BG24" t="str">
        <f t="shared" si="36"/>
        <v/>
      </c>
      <c r="BH24" t="str">
        <f t="shared" si="37"/>
        <v/>
      </c>
      <c r="BI24" t="str">
        <f t="shared" si="38"/>
        <v/>
      </c>
      <c r="BJ24" t="str">
        <f t="shared" si="39"/>
        <v/>
      </c>
      <c r="BK24" t="str">
        <f t="shared" si="40"/>
        <v/>
      </c>
      <c r="BL24" t="str">
        <f t="shared" si="41"/>
        <v/>
      </c>
      <c r="BM24" t="str">
        <f t="shared" si="42"/>
        <v/>
      </c>
      <c r="BN24" t="str">
        <f t="shared" si="43"/>
        <v/>
      </c>
      <c r="BO24" t="str">
        <f t="shared" si="44"/>
        <v/>
      </c>
      <c r="BP24" t="str">
        <f t="shared" si="45"/>
        <v/>
      </c>
      <c r="BQ24" t="str">
        <f t="shared" si="46"/>
        <v/>
      </c>
      <c r="BR24" t="str">
        <f t="shared" si="47"/>
        <v/>
      </c>
      <c r="BS24" t="str">
        <f t="shared" si="48"/>
        <v/>
      </c>
      <c r="BT24" t="str">
        <f t="shared" si="49"/>
        <v/>
      </c>
      <c r="BU24" t="str">
        <f t="shared" si="50"/>
        <v/>
      </c>
      <c r="BV24" t="str">
        <f t="shared" si="51"/>
        <v/>
      </c>
      <c r="BX24" t="str">
        <f t="shared" si="52"/>
        <v/>
      </c>
      <c r="BY24" t="str">
        <f t="shared" si="53"/>
        <v/>
      </c>
      <c r="BZ24" t="str">
        <f t="shared" si="54"/>
        <v/>
      </c>
      <c r="CA24" t="str">
        <f t="shared" si="3"/>
        <v/>
      </c>
      <c r="CB24" t="str">
        <f t="shared" si="55"/>
        <v/>
      </c>
      <c r="CC24" t="str">
        <f t="shared" si="56"/>
        <v/>
      </c>
      <c r="CD24" t="str">
        <f t="shared" si="57"/>
        <v/>
      </c>
      <c r="CE24" t="str">
        <f t="shared" si="58"/>
        <v/>
      </c>
      <c r="CF24" t="str">
        <f t="shared" si="59"/>
        <v/>
      </c>
      <c r="CG24" t="str">
        <f t="shared" si="60"/>
        <v/>
      </c>
      <c r="CH24" t="str">
        <f t="shared" si="61"/>
        <v/>
      </c>
      <c r="CI24" t="str">
        <f t="shared" si="62"/>
        <v/>
      </c>
      <c r="CJ24" t="str">
        <f t="shared" si="63"/>
        <v/>
      </c>
      <c r="CK24" t="str">
        <f t="shared" si="64"/>
        <v/>
      </c>
      <c r="CL24" t="str">
        <f t="shared" si="65"/>
        <v/>
      </c>
      <c r="CM24" t="str">
        <f t="shared" si="66"/>
        <v/>
      </c>
      <c r="CN24" t="str">
        <f t="shared" si="67"/>
        <v/>
      </c>
      <c r="CO24" t="str">
        <f t="shared" si="68"/>
        <v/>
      </c>
      <c r="CP24" t="str">
        <f t="shared" si="69"/>
        <v/>
      </c>
      <c r="CQ24" s="67"/>
      <c r="CR24" s="67"/>
      <c r="CS24" s="67"/>
      <c r="CT24" s="67"/>
    </row>
    <row r="25" spans="1:98" ht="15.75" x14ac:dyDescent="0.25">
      <c r="A25" s="7">
        <v>19</v>
      </c>
      <c r="B25" s="6">
        <f>'список класса'!B25</f>
        <v>0</v>
      </c>
      <c r="C25" s="58"/>
      <c r="D25" s="59"/>
      <c r="E25" s="59"/>
      <c r="F25" s="59"/>
      <c r="G25" s="59"/>
      <c r="H25" s="59"/>
      <c r="I25" s="149">
        <f t="shared" si="4"/>
        <v>0</v>
      </c>
      <c r="J25" s="61"/>
      <c r="K25" s="61"/>
      <c r="L25" s="61"/>
      <c r="M25" s="61"/>
      <c r="N25" s="61"/>
      <c r="O25" s="61"/>
      <c r="P25" s="61"/>
      <c r="Q25" s="61"/>
      <c r="R25" s="61"/>
      <c r="S25" s="61"/>
      <c r="T25" s="61"/>
      <c r="U25" s="61"/>
      <c r="V25" s="61">
        <v>1</v>
      </c>
      <c r="W25" s="149">
        <f t="shared" si="5"/>
        <v>0</v>
      </c>
      <c r="X25" s="13" t="str">
        <f t="shared" si="6"/>
        <v>-</v>
      </c>
      <c r="Y25" s="14" t="str">
        <f t="shared" si="7"/>
        <v>-</v>
      </c>
      <c r="Z25" s="14" t="b">
        <f t="shared" si="8"/>
        <v>0</v>
      </c>
      <c r="AA25" s="39"/>
      <c r="AB25" s="39" t="str">
        <f t="shared" si="9"/>
        <v/>
      </c>
      <c r="AC25" s="39" t="str">
        <f t="shared" si="10"/>
        <v/>
      </c>
      <c r="AD25" s="39" t="str">
        <f t="shared" si="11"/>
        <v/>
      </c>
      <c r="AE25" s="39" t="str">
        <f t="shared" si="12"/>
        <v/>
      </c>
      <c r="AF25" s="39" t="str">
        <f t="shared" si="13"/>
        <v/>
      </c>
      <c r="AG25" s="39" t="str">
        <f t="shared" si="14"/>
        <v/>
      </c>
      <c r="AH25" s="39" t="str">
        <f t="shared" si="15"/>
        <v/>
      </c>
      <c r="AI25" s="39">
        <f t="shared" si="16"/>
        <v>0</v>
      </c>
      <c r="AJ25" s="39">
        <f t="shared" si="17"/>
        <v>0</v>
      </c>
      <c r="AK25">
        <f t="shared" si="18"/>
        <v>0</v>
      </c>
      <c r="AL25">
        <f t="shared" si="19"/>
        <v>0</v>
      </c>
      <c r="AM25">
        <f t="shared" si="20"/>
        <v>0</v>
      </c>
      <c r="AN25">
        <f t="shared" si="21"/>
        <v>0</v>
      </c>
      <c r="AO25" s="59">
        <f t="shared" si="0"/>
        <v>0</v>
      </c>
      <c r="AP25">
        <f t="shared" si="70"/>
        <v>2</v>
      </c>
      <c r="AQ25" t="str">
        <f t="shared" si="1"/>
        <v/>
      </c>
      <c r="AR25" t="str">
        <f t="shared" si="2"/>
        <v/>
      </c>
      <c r="AS25" t="str">
        <f t="shared" si="22"/>
        <v/>
      </c>
      <c r="AT25" t="str">
        <f t="shared" si="23"/>
        <v/>
      </c>
      <c r="AU25" t="str">
        <f t="shared" si="24"/>
        <v/>
      </c>
      <c r="AV25" t="str">
        <f t="shared" si="25"/>
        <v/>
      </c>
      <c r="AW25" t="str">
        <f t="shared" si="26"/>
        <v/>
      </c>
      <c r="AX25" t="str">
        <f t="shared" si="27"/>
        <v/>
      </c>
      <c r="AY25" t="str">
        <f t="shared" si="28"/>
        <v/>
      </c>
      <c r="AZ25" t="str">
        <f t="shared" si="29"/>
        <v/>
      </c>
      <c r="BA25" t="str">
        <f t="shared" si="30"/>
        <v/>
      </c>
      <c r="BB25" t="str">
        <f t="shared" si="31"/>
        <v/>
      </c>
      <c r="BC25" t="str">
        <f t="shared" si="32"/>
        <v/>
      </c>
      <c r="BD25" t="str">
        <f t="shared" si="33"/>
        <v/>
      </c>
      <c r="BE25" t="str">
        <f t="shared" si="34"/>
        <v/>
      </c>
      <c r="BF25" t="str">
        <f t="shared" si="35"/>
        <v/>
      </c>
      <c r="BG25" t="str">
        <f t="shared" si="36"/>
        <v/>
      </c>
      <c r="BH25" t="str">
        <f t="shared" si="37"/>
        <v/>
      </c>
      <c r="BI25" t="str">
        <f t="shared" si="38"/>
        <v/>
      </c>
      <c r="BJ25" t="str">
        <f t="shared" si="39"/>
        <v/>
      </c>
      <c r="BK25" t="str">
        <f t="shared" si="40"/>
        <v/>
      </c>
      <c r="BL25" t="str">
        <f t="shared" si="41"/>
        <v/>
      </c>
      <c r="BM25" t="str">
        <f t="shared" si="42"/>
        <v/>
      </c>
      <c r="BN25" t="str">
        <f t="shared" si="43"/>
        <v/>
      </c>
      <c r="BO25" t="str">
        <f t="shared" si="44"/>
        <v/>
      </c>
      <c r="BP25" t="str">
        <f t="shared" si="45"/>
        <v/>
      </c>
      <c r="BQ25" t="str">
        <f t="shared" si="46"/>
        <v/>
      </c>
      <c r="BR25" t="str">
        <f t="shared" si="47"/>
        <v/>
      </c>
      <c r="BS25" t="str">
        <f t="shared" si="48"/>
        <v/>
      </c>
      <c r="BT25" t="str">
        <f t="shared" si="49"/>
        <v/>
      </c>
      <c r="BU25" t="str">
        <f t="shared" si="50"/>
        <v/>
      </c>
      <c r="BV25" t="str">
        <f t="shared" si="51"/>
        <v/>
      </c>
      <c r="BX25" t="str">
        <f t="shared" si="52"/>
        <v/>
      </c>
      <c r="BY25" t="str">
        <f t="shared" si="53"/>
        <v/>
      </c>
      <c r="BZ25" t="str">
        <f t="shared" si="54"/>
        <v/>
      </c>
      <c r="CA25" t="str">
        <f t="shared" si="3"/>
        <v/>
      </c>
      <c r="CB25" t="str">
        <f t="shared" si="55"/>
        <v/>
      </c>
      <c r="CC25" t="str">
        <f t="shared" si="56"/>
        <v/>
      </c>
      <c r="CD25" t="str">
        <f t="shared" si="57"/>
        <v/>
      </c>
      <c r="CE25" t="str">
        <f t="shared" si="58"/>
        <v/>
      </c>
      <c r="CF25" t="str">
        <f t="shared" si="59"/>
        <v/>
      </c>
      <c r="CG25" t="str">
        <f t="shared" si="60"/>
        <v/>
      </c>
      <c r="CH25" t="str">
        <f t="shared" si="61"/>
        <v/>
      </c>
      <c r="CI25" t="str">
        <f t="shared" si="62"/>
        <v/>
      </c>
      <c r="CJ25" t="str">
        <f t="shared" si="63"/>
        <v/>
      </c>
      <c r="CK25" t="str">
        <f t="shared" si="64"/>
        <v/>
      </c>
      <c r="CL25" t="str">
        <f t="shared" si="65"/>
        <v/>
      </c>
      <c r="CM25" t="str">
        <f t="shared" si="66"/>
        <v/>
      </c>
      <c r="CN25" t="str">
        <f t="shared" si="67"/>
        <v/>
      </c>
      <c r="CO25" t="str">
        <f t="shared" si="68"/>
        <v/>
      </c>
      <c r="CP25" t="str">
        <f t="shared" si="69"/>
        <v/>
      </c>
      <c r="CQ25" s="67"/>
      <c r="CR25" s="67"/>
      <c r="CS25" s="67"/>
      <c r="CT25" s="67"/>
    </row>
    <row r="26" spans="1:98" ht="15.75" x14ac:dyDescent="0.25">
      <c r="A26" s="7">
        <v>20</v>
      </c>
      <c r="B26" s="6">
        <f>'список класса'!B26</f>
        <v>0</v>
      </c>
      <c r="C26" s="58"/>
      <c r="D26" s="59"/>
      <c r="E26" s="59"/>
      <c r="F26" s="59"/>
      <c r="G26" s="59"/>
      <c r="H26" s="59"/>
      <c r="I26" s="149">
        <f t="shared" si="4"/>
        <v>0</v>
      </c>
      <c r="J26" s="61"/>
      <c r="K26" s="61"/>
      <c r="L26" s="61"/>
      <c r="M26" s="61"/>
      <c r="N26" s="61"/>
      <c r="O26" s="61"/>
      <c r="P26" s="61"/>
      <c r="Q26" s="61"/>
      <c r="R26" s="61"/>
      <c r="S26" s="61"/>
      <c r="T26" s="61"/>
      <c r="U26" s="61"/>
      <c r="V26" s="61">
        <v>2</v>
      </c>
      <c r="W26" s="149">
        <f t="shared" si="5"/>
        <v>0</v>
      </c>
      <c r="X26" s="13" t="str">
        <f t="shared" si="6"/>
        <v>-</v>
      </c>
      <c r="Y26" s="14" t="str">
        <f t="shared" si="7"/>
        <v>-</v>
      </c>
      <c r="Z26" s="14" t="b">
        <f t="shared" si="8"/>
        <v>0</v>
      </c>
      <c r="AA26" s="39"/>
      <c r="AB26" s="39" t="str">
        <f t="shared" si="9"/>
        <v/>
      </c>
      <c r="AC26" s="39" t="str">
        <f t="shared" si="10"/>
        <v/>
      </c>
      <c r="AD26" s="39" t="str">
        <f t="shared" si="11"/>
        <v/>
      </c>
      <c r="AE26" s="39" t="str">
        <f t="shared" si="12"/>
        <v/>
      </c>
      <c r="AF26" s="39" t="str">
        <f t="shared" si="13"/>
        <v/>
      </c>
      <c r="AG26" s="39" t="str">
        <f t="shared" si="14"/>
        <v/>
      </c>
      <c r="AH26" s="39" t="str">
        <f t="shared" si="15"/>
        <v/>
      </c>
      <c r="AI26" s="39">
        <f t="shared" si="16"/>
        <v>0</v>
      </c>
      <c r="AJ26" s="39">
        <f t="shared" si="17"/>
        <v>0</v>
      </c>
      <c r="AK26">
        <f t="shared" si="18"/>
        <v>0</v>
      </c>
      <c r="AL26">
        <f t="shared" si="19"/>
        <v>0</v>
      </c>
      <c r="AM26">
        <f t="shared" si="20"/>
        <v>0</v>
      </c>
      <c r="AN26">
        <f t="shared" si="21"/>
        <v>0</v>
      </c>
      <c r="AO26" s="59">
        <f t="shared" si="0"/>
        <v>0</v>
      </c>
      <c r="AP26">
        <f t="shared" si="70"/>
        <v>2</v>
      </c>
      <c r="AQ26" t="str">
        <f t="shared" si="1"/>
        <v/>
      </c>
      <c r="AR26" t="str">
        <f t="shared" si="2"/>
        <v/>
      </c>
      <c r="AS26" t="str">
        <f t="shared" si="22"/>
        <v/>
      </c>
      <c r="AT26" t="str">
        <f t="shared" si="23"/>
        <v/>
      </c>
      <c r="AU26" t="str">
        <f t="shared" si="24"/>
        <v/>
      </c>
      <c r="AV26" t="str">
        <f t="shared" si="25"/>
        <v/>
      </c>
      <c r="AW26" t="str">
        <f t="shared" si="26"/>
        <v/>
      </c>
      <c r="AX26" t="str">
        <f t="shared" si="27"/>
        <v/>
      </c>
      <c r="AY26" t="str">
        <f t="shared" si="28"/>
        <v/>
      </c>
      <c r="AZ26" t="str">
        <f t="shared" si="29"/>
        <v/>
      </c>
      <c r="BA26" t="str">
        <f t="shared" si="30"/>
        <v/>
      </c>
      <c r="BB26" t="str">
        <f t="shared" si="31"/>
        <v/>
      </c>
      <c r="BC26" t="str">
        <f t="shared" si="32"/>
        <v/>
      </c>
      <c r="BD26" t="str">
        <f t="shared" si="33"/>
        <v/>
      </c>
      <c r="BE26" t="str">
        <f t="shared" si="34"/>
        <v/>
      </c>
      <c r="BF26" t="str">
        <f t="shared" si="35"/>
        <v/>
      </c>
      <c r="BG26" t="str">
        <f t="shared" si="36"/>
        <v/>
      </c>
      <c r="BH26" t="str">
        <f t="shared" si="37"/>
        <v/>
      </c>
      <c r="BI26" t="str">
        <f t="shared" si="38"/>
        <v/>
      </c>
      <c r="BJ26" t="str">
        <f t="shared" si="39"/>
        <v/>
      </c>
      <c r="BK26" t="str">
        <f t="shared" si="40"/>
        <v/>
      </c>
      <c r="BL26" t="str">
        <f t="shared" si="41"/>
        <v/>
      </c>
      <c r="BM26" t="str">
        <f t="shared" si="42"/>
        <v/>
      </c>
      <c r="BN26" t="str">
        <f t="shared" si="43"/>
        <v/>
      </c>
      <c r="BO26" t="str">
        <f t="shared" si="44"/>
        <v/>
      </c>
      <c r="BP26" t="str">
        <f t="shared" si="45"/>
        <v/>
      </c>
      <c r="BQ26" t="str">
        <f t="shared" si="46"/>
        <v/>
      </c>
      <c r="BR26" t="str">
        <f t="shared" si="47"/>
        <v/>
      </c>
      <c r="BS26" t="str">
        <f t="shared" si="48"/>
        <v/>
      </c>
      <c r="BT26" t="str">
        <f t="shared" si="49"/>
        <v/>
      </c>
      <c r="BU26" t="str">
        <f t="shared" si="50"/>
        <v/>
      </c>
      <c r="BV26" t="str">
        <f t="shared" si="51"/>
        <v/>
      </c>
      <c r="BX26" t="str">
        <f t="shared" si="52"/>
        <v/>
      </c>
      <c r="BY26" t="str">
        <f t="shared" si="53"/>
        <v/>
      </c>
      <c r="BZ26" t="str">
        <f t="shared" si="54"/>
        <v/>
      </c>
      <c r="CA26" t="str">
        <f t="shared" si="3"/>
        <v/>
      </c>
      <c r="CB26" t="str">
        <f t="shared" si="55"/>
        <v/>
      </c>
      <c r="CC26" t="str">
        <f t="shared" si="56"/>
        <v/>
      </c>
      <c r="CD26" t="str">
        <f t="shared" si="57"/>
        <v/>
      </c>
      <c r="CE26" t="str">
        <f t="shared" si="58"/>
        <v/>
      </c>
      <c r="CF26" t="str">
        <f t="shared" si="59"/>
        <v/>
      </c>
      <c r="CG26" t="str">
        <f t="shared" si="60"/>
        <v/>
      </c>
      <c r="CH26" t="str">
        <f t="shared" si="61"/>
        <v/>
      </c>
      <c r="CI26" t="str">
        <f t="shared" si="62"/>
        <v/>
      </c>
      <c r="CJ26" t="str">
        <f t="shared" si="63"/>
        <v/>
      </c>
      <c r="CK26" t="str">
        <f t="shared" si="64"/>
        <v/>
      </c>
      <c r="CL26" t="str">
        <f t="shared" si="65"/>
        <v/>
      </c>
      <c r="CM26" t="str">
        <f t="shared" si="66"/>
        <v/>
      </c>
      <c r="CN26" t="str">
        <f t="shared" si="67"/>
        <v/>
      </c>
      <c r="CO26" t="str">
        <f t="shared" si="68"/>
        <v/>
      </c>
      <c r="CP26" t="str">
        <f t="shared" si="69"/>
        <v/>
      </c>
      <c r="CQ26" s="67"/>
      <c r="CR26" s="67"/>
      <c r="CS26" s="67"/>
      <c r="CT26" s="67"/>
    </row>
    <row r="27" spans="1:98" ht="15.75" x14ac:dyDescent="0.25">
      <c r="A27" s="7">
        <v>21</v>
      </c>
      <c r="B27" s="7">
        <f>'список класса'!B27</f>
        <v>0</v>
      </c>
      <c r="C27" s="58"/>
      <c r="D27" s="59"/>
      <c r="E27" s="59"/>
      <c r="F27" s="59"/>
      <c r="G27" s="59"/>
      <c r="H27" s="59"/>
      <c r="I27" s="149">
        <f t="shared" si="4"/>
        <v>0</v>
      </c>
      <c r="J27" s="61"/>
      <c r="K27" s="61"/>
      <c r="L27" s="61"/>
      <c r="M27" s="61"/>
      <c r="N27" s="61"/>
      <c r="O27" s="61"/>
      <c r="P27" s="61"/>
      <c r="Q27" s="61"/>
      <c r="R27" s="61"/>
      <c r="S27" s="61"/>
      <c r="T27" s="61"/>
      <c r="U27" s="61"/>
      <c r="V27" s="61">
        <v>2</v>
      </c>
      <c r="W27" s="149">
        <f t="shared" si="5"/>
        <v>0</v>
      </c>
      <c r="X27" s="13" t="str">
        <f t="shared" si="6"/>
        <v>-</v>
      </c>
      <c r="Y27" s="14" t="str">
        <f t="shared" si="7"/>
        <v>-</v>
      </c>
      <c r="Z27" s="14" t="b">
        <f t="shared" si="8"/>
        <v>0</v>
      </c>
      <c r="AA27" s="39"/>
      <c r="AB27" s="39" t="str">
        <f t="shared" si="9"/>
        <v/>
      </c>
      <c r="AC27" s="39" t="str">
        <f t="shared" si="10"/>
        <v/>
      </c>
      <c r="AD27" s="39" t="str">
        <f t="shared" si="11"/>
        <v/>
      </c>
      <c r="AE27" s="39" t="str">
        <f t="shared" si="12"/>
        <v/>
      </c>
      <c r="AF27" s="39" t="str">
        <f t="shared" si="13"/>
        <v/>
      </c>
      <c r="AG27" s="39" t="str">
        <f t="shared" si="14"/>
        <v/>
      </c>
      <c r="AH27" s="39" t="str">
        <f t="shared" si="15"/>
        <v/>
      </c>
      <c r="AI27" s="39">
        <f t="shared" si="16"/>
        <v>0</v>
      </c>
      <c r="AJ27" s="39">
        <f t="shared" si="17"/>
        <v>0</v>
      </c>
      <c r="AK27">
        <f t="shared" si="18"/>
        <v>0</v>
      </c>
      <c r="AL27">
        <f t="shared" si="19"/>
        <v>0</v>
      </c>
      <c r="AM27">
        <f t="shared" si="20"/>
        <v>0</v>
      </c>
      <c r="AN27">
        <f t="shared" si="21"/>
        <v>0</v>
      </c>
      <c r="AO27" s="59">
        <f t="shared" si="0"/>
        <v>0</v>
      </c>
      <c r="AP27">
        <f t="shared" si="70"/>
        <v>2</v>
      </c>
      <c r="AQ27" t="str">
        <f t="shared" si="1"/>
        <v/>
      </c>
      <c r="AR27" t="str">
        <f t="shared" si="2"/>
        <v/>
      </c>
      <c r="AS27" t="str">
        <f t="shared" si="22"/>
        <v/>
      </c>
      <c r="AT27" t="str">
        <f t="shared" si="23"/>
        <v/>
      </c>
      <c r="AU27" t="str">
        <f t="shared" si="24"/>
        <v/>
      </c>
      <c r="AV27" t="str">
        <f t="shared" si="25"/>
        <v/>
      </c>
      <c r="AW27" t="str">
        <f t="shared" si="26"/>
        <v/>
      </c>
      <c r="AX27" t="str">
        <f t="shared" si="27"/>
        <v/>
      </c>
      <c r="AY27" t="str">
        <f t="shared" si="28"/>
        <v/>
      </c>
      <c r="AZ27" t="str">
        <f t="shared" si="29"/>
        <v/>
      </c>
      <c r="BA27" t="str">
        <f t="shared" si="30"/>
        <v/>
      </c>
      <c r="BB27" t="str">
        <f t="shared" si="31"/>
        <v/>
      </c>
      <c r="BC27" t="str">
        <f t="shared" si="32"/>
        <v/>
      </c>
      <c r="BD27" t="str">
        <f t="shared" si="33"/>
        <v/>
      </c>
      <c r="BE27" t="str">
        <f t="shared" si="34"/>
        <v/>
      </c>
      <c r="BF27" t="str">
        <f t="shared" si="35"/>
        <v/>
      </c>
      <c r="BG27" t="str">
        <f t="shared" si="36"/>
        <v/>
      </c>
      <c r="BH27" t="str">
        <f t="shared" si="37"/>
        <v/>
      </c>
      <c r="BI27" t="str">
        <f t="shared" si="38"/>
        <v/>
      </c>
      <c r="BJ27" t="str">
        <f t="shared" si="39"/>
        <v/>
      </c>
      <c r="BK27" t="str">
        <f t="shared" si="40"/>
        <v/>
      </c>
      <c r="BL27" t="str">
        <f t="shared" si="41"/>
        <v/>
      </c>
      <c r="BM27" t="str">
        <f t="shared" si="42"/>
        <v/>
      </c>
      <c r="BN27" t="str">
        <f t="shared" si="43"/>
        <v/>
      </c>
      <c r="BO27" t="str">
        <f t="shared" si="44"/>
        <v/>
      </c>
      <c r="BP27" t="str">
        <f t="shared" si="45"/>
        <v/>
      </c>
      <c r="BQ27" t="str">
        <f t="shared" si="46"/>
        <v/>
      </c>
      <c r="BR27" t="str">
        <f t="shared" si="47"/>
        <v/>
      </c>
      <c r="BS27" t="str">
        <f t="shared" si="48"/>
        <v/>
      </c>
      <c r="BT27" t="str">
        <f t="shared" si="49"/>
        <v/>
      </c>
      <c r="BU27" t="str">
        <f t="shared" si="50"/>
        <v/>
      </c>
      <c r="BV27" t="str">
        <f t="shared" si="51"/>
        <v/>
      </c>
      <c r="BX27" t="str">
        <f t="shared" si="52"/>
        <v/>
      </c>
      <c r="BY27" t="str">
        <f t="shared" si="53"/>
        <v/>
      </c>
      <c r="BZ27" t="str">
        <f t="shared" si="54"/>
        <v/>
      </c>
      <c r="CA27" t="str">
        <f t="shared" si="3"/>
        <v/>
      </c>
      <c r="CB27" t="str">
        <f t="shared" si="55"/>
        <v/>
      </c>
      <c r="CC27" t="str">
        <f t="shared" si="56"/>
        <v/>
      </c>
      <c r="CD27" t="str">
        <f t="shared" si="57"/>
        <v/>
      </c>
      <c r="CE27" t="str">
        <f t="shared" si="58"/>
        <v/>
      </c>
      <c r="CF27" t="str">
        <f t="shared" si="59"/>
        <v/>
      </c>
      <c r="CG27" t="str">
        <f t="shared" si="60"/>
        <v/>
      </c>
      <c r="CH27" t="str">
        <f t="shared" si="61"/>
        <v/>
      </c>
      <c r="CI27" t="str">
        <f t="shared" si="62"/>
        <v/>
      </c>
      <c r="CJ27" t="str">
        <f t="shared" si="63"/>
        <v/>
      </c>
      <c r="CK27" t="str">
        <f t="shared" si="64"/>
        <v/>
      </c>
      <c r="CL27" t="str">
        <f t="shared" si="65"/>
        <v/>
      </c>
      <c r="CM27" t="str">
        <f t="shared" si="66"/>
        <v/>
      </c>
      <c r="CN27" t="str">
        <f t="shared" si="67"/>
        <v/>
      </c>
      <c r="CO27" t="str">
        <f t="shared" si="68"/>
        <v/>
      </c>
      <c r="CP27" t="str">
        <f t="shared" si="69"/>
        <v/>
      </c>
      <c r="CQ27" s="67"/>
      <c r="CR27" s="67"/>
      <c r="CS27" s="67"/>
      <c r="CT27" s="67"/>
    </row>
    <row r="28" spans="1:98" ht="15.75" x14ac:dyDescent="0.25">
      <c r="A28" s="7">
        <v>22</v>
      </c>
      <c r="B28" s="7">
        <f>'список класса'!B28</f>
        <v>0</v>
      </c>
      <c r="C28" s="58"/>
      <c r="D28" s="59"/>
      <c r="E28" s="59"/>
      <c r="F28" s="59"/>
      <c r="G28" s="59"/>
      <c r="H28" s="59"/>
      <c r="I28" s="149">
        <f t="shared" si="4"/>
        <v>0</v>
      </c>
      <c r="J28" s="61"/>
      <c r="K28" s="61"/>
      <c r="L28" s="61"/>
      <c r="M28" s="61"/>
      <c r="N28" s="61"/>
      <c r="O28" s="61"/>
      <c r="P28" s="61"/>
      <c r="Q28" s="61"/>
      <c r="R28" s="61"/>
      <c r="S28" s="61"/>
      <c r="T28" s="61"/>
      <c r="U28" s="61"/>
      <c r="V28" s="61">
        <v>2</v>
      </c>
      <c r="W28" s="149">
        <f t="shared" si="5"/>
        <v>0</v>
      </c>
      <c r="X28" s="13" t="str">
        <f t="shared" si="6"/>
        <v>-</v>
      </c>
      <c r="Y28" s="14" t="str">
        <f t="shared" si="7"/>
        <v>-</v>
      </c>
      <c r="Z28" s="14" t="b">
        <f t="shared" si="8"/>
        <v>0</v>
      </c>
      <c r="AA28" s="39"/>
      <c r="AB28" s="39" t="str">
        <f t="shared" si="9"/>
        <v/>
      </c>
      <c r="AC28" s="39" t="str">
        <f t="shared" si="10"/>
        <v/>
      </c>
      <c r="AD28" s="39" t="str">
        <f t="shared" si="11"/>
        <v/>
      </c>
      <c r="AE28" s="39" t="str">
        <f t="shared" si="12"/>
        <v/>
      </c>
      <c r="AF28" s="39" t="str">
        <f t="shared" si="13"/>
        <v/>
      </c>
      <c r="AG28" s="39" t="str">
        <f t="shared" si="14"/>
        <v/>
      </c>
      <c r="AH28" s="39" t="str">
        <f t="shared" si="15"/>
        <v/>
      </c>
      <c r="AI28" s="39">
        <f t="shared" si="16"/>
        <v>0</v>
      </c>
      <c r="AJ28" s="39">
        <f t="shared" si="17"/>
        <v>0</v>
      </c>
      <c r="AK28">
        <f t="shared" si="18"/>
        <v>0</v>
      </c>
      <c r="AL28">
        <f t="shared" si="19"/>
        <v>0</v>
      </c>
      <c r="AM28">
        <f t="shared" si="20"/>
        <v>0</v>
      </c>
      <c r="AN28">
        <f t="shared" si="21"/>
        <v>0</v>
      </c>
      <c r="AO28" s="59">
        <f t="shared" si="0"/>
        <v>0</v>
      </c>
      <c r="AP28">
        <f t="shared" si="70"/>
        <v>2</v>
      </c>
      <c r="AQ28" t="str">
        <f t="shared" si="1"/>
        <v/>
      </c>
      <c r="AR28" t="str">
        <f t="shared" si="2"/>
        <v/>
      </c>
      <c r="AS28" t="str">
        <f t="shared" si="22"/>
        <v/>
      </c>
      <c r="AT28" t="str">
        <f t="shared" si="23"/>
        <v/>
      </c>
      <c r="AU28" t="str">
        <f t="shared" si="24"/>
        <v/>
      </c>
      <c r="AV28" t="str">
        <f t="shared" si="25"/>
        <v/>
      </c>
      <c r="AW28" t="str">
        <f t="shared" si="26"/>
        <v/>
      </c>
      <c r="AX28" t="str">
        <f t="shared" si="27"/>
        <v/>
      </c>
      <c r="AY28" t="str">
        <f t="shared" si="28"/>
        <v/>
      </c>
      <c r="AZ28" t="str">
        <f t="shared" si="29"/>
        <v/>
      </c>
      <c r="BA28" t="str">
        <f t="shared" si="30"/>
        <v/>
      </c>
      <c r="BB28" t="str">
        <f t="shared" si="31"/>
        <v/>
      </c>
      <c r="BC28" t="str">
        <f t="shared" si="32"/>
        <v/>
      </c>
      <c r="BD28" t="str">
        <f t="shared" si="33"/>
        <v/>
      </c>
      <c r="BE28" t="str">
        <f t="shared" si="34"/>
        <v/>
      </c>
      <c r="BF28" t="str">
        <f t="shared" si="35"/>
        <v/>
      </c>
      <c r="BG28" t="str">
        <f t="shared" si="36"/>
        <v/>
      </c>
      <c r="BH28" t="str">
        <f t="shared" si="37"/>
        <v/>
      </c>
      <c r="BI28" t="str">
        <f t="shared" si="38"/>
        <v/>
      </c>
      <c r="BJ28" t="str">
        <f t="shared" si="39"/>
        <v/>
      </c>
      <c r="BK28" t="str">
        <f t="shared" si="40"/>
        <v/>
      </c>
      <c r="BL28" t="str">
        <f t="shared" si="41"/>
        <v/>
      </c>
      <c r="BM28" t="str">
        <f t="shared" si="42"/>
        <v/>
      </c>
      <c r="BN28" t="str">
        <f t="shared" si="43"/>
        <v/>
      </c>
      <c r="BO28" t="str">
        <f t="shared" si="44"/>
        <v/>
      </c>
      <c r="BP28" t="str">
        <f t="shared" si="45"/>
        <v/>
      </c>
      <c r="BQ28" t="str">
        <f t="shared" si="46"/>
        <v/>
      </c>
      <c r="BR28" t="str">
        <f t="shared" si="47"/>
        <v/>
      </c>
      <c r="BS28" t="str">
        <f t="shared" si="48"/>
        <v/>
      </c>
      <c r="BT28" t="str">
        <f t="shared" si="49"/>
        <v/>
      </c>
      <c r="BU28" t="str">
        <f t="shared" si="50"/>
        <v/>
      </c>
      <c r="BV28" t="str">
        <f t="shared" si="51"/>
        <v/>
      </c>
      <c r="BX28" t="str">
        <f t="shared" si="52"/>
        <v/>
      </c>
      <c r="BY28" t="str">
        <f t="shared" si="53"/>
        <v/>
      </c>
      <c r="BZ28" t="str">
        <f t="shared" si="54"/>
        <v/>
      </c>
      <c r="CA28" t="str">
        <f t="shared" si="3"/>
        <v/>
      </c>
      <c r="CB28" t="str">
        <f t="shared" si="55"/>
        <v/>
      </c>
      <c r="CC28" t="str">
        <f t="shared" si="56"/>
        <v/>
      </c>
      <c r="CD28" t="str">
        <f t="shared" si="57"/>
        <v/>
      </c>
      <c r="CE28" t="str">
        <f t="shared" si="58"/>
        <v/>
      </c>
      <c r="CF28" t="str">
        <f t="shared" si="59"/>
        <v/>
      </c>
      <c r="CG28" t="str">
        <f t="shared" si="60"/>
        <v/>
      </c>
      <c r="CH28" t="str">
        <f t="shared" si="61"/>
        <v/>
      </c>
      <c r="CI28" t="str">
        <f t="shared" si="62"/>
        <v/>
      </c>
      <c r="CJ28" t="str">
        <f t="shared" si="63"/>
        <v/>
      </c>
      <c r="CK28" t="str">
        <f t="shared" si="64"/>
        <v/>
      </c>
      <c r="CL28" t="str">
        <f t="shared" si="65"/>
        <v/>
      </c>
      <c r="CM28" t="str">
        <f t="shared" si="66"/>
        <v/>
      </c>
      <c r="CN28" t="str">
        <f t="shared" si="67"/>
        <v/>
      </c>
      <c r="CO28" t="str">
        <f t="shared" si="68"/>
        <v/>
      </c>
      <c r="CP28" t="str">
        <f t="shared" si="69"/>
        <v/>
      </c>
      <c r="CQ28" s="67"/>
      <c r="CR28" s="67"/>
      <c r="CS28" s="67"/>
      <c r="CT28" s="67"/>
    </row>
    <row r="29" spans="1:98" ht="15.75" x14ac:dyDescent="0.25">
      <c r="A29" s="7">
        <v>23</v>
      </c>
      <c r="B29" s="7">
        <f>'список класса'!B29</f>
        <v>0</v>
      </c>
      <c r="C29" s="58"/>
      <c r="D29" s="59"/>
      <c r="E29" s="59"/>
      <c r="F29" s="59"/>
      <c r="G29" s="59"/>
      <c r="H29" s="59"/>
      <c r="I29" s="149">
        <f t="shared" si="4"/>
        <v>0</v>
      </c>
      <c r="J29" s="61"/>
      <c r="K29" s="61"/>
      <c r="L29" s="61"/>
      <c r="M29" s="61"/>
      <c r="N29" s="61"/>
      <c r="O29" s="61"/>
      <c r="P29" s="61"/>
      <c r="Q29" s="61"/>
      <c r="R29" s="61"/>
      <c r="S29" s="61"/>
      <c r="T29" s="61"/>
      <c r="U29" s="61"/>
      <c r="V29" s="61">
        <v>2</v>
      </c>
      <c r="W29" s="149">
        <f t="shared" si="5"/>
        <v>0</v>
      </c>
      <c r="X29" s="13" t="str">
        <f t="shared" si="6"/>
        <v>-</v>
      </c>
      <c r="Y29" s="14" t="str">
        <f t="shared" si="7"/>
        <v>-</v>
      </c>
      <c r="Z29" s="14" t="b">
        <f t="shared" si="8"/>
        <v>0</v>
      </c>
      <c r="AA29" s="39"/>
      <c r="AB29" s="39" t="str">
        <f t="shared" si="9"/>
        <v/>
      </c>
      <c r="AC29" s="39" t="str">
        <f t="shared" si="10"/>
        <v/>
      </c>
      <c r="AD29" s="39" t="str">
        <f t="shared" si="11"/>
        <v/>
      </c>
      <c r="AE29" s="39" t="str">
        <f t="shared" si="12"/>
        <v/>
      </c>
      <c r="AF29" s="39" t="str">
        <f t="shared" si="13"/>
        <v/>
      </c>
      <c r="AG29" s="39" t="str">
        <f t="shared" si="14"/>
        <v/>
      </c>
      <c r="AH29" s="39" t="str">
        <f t="shared" si="15"/>
        <v/>
      </c>
      <c r="AI29" s="39">
        <f t="shared" si="16"/>
        <v>0</v>
      </c>
      <c r="AJ29" s="39">
        <f t="shared" si="17"/>
        <v>0</v>
      </c>
      <c r="AK29">
        <f t="shared" si="18"/>
        <v>0</v>
      </c>
      <c r="AL29">
        <f t="shared" si="19"/>
        <v>0</v>
      </c>
      <c r="AM29">
        <f t="shared" si="20"/>
        <v>0</v>
      </c>
      <c r="AN29">
        <f t="shared" si="21"/>
        <v>0</v>
      </c>
      <c r="AO29" s="59">
        <f t="shared" si="0"/>
        <v>0</v>
      </c>
      <c r="AP29">
        <f t="shared" si="70"/>
        <v>2</v>
      </c>
      <c r="AQ29" t="str">
        <f t="shared" si="1"/>
        <v/>
      </c>
      <c r="AR29" t="str">
        <f t="shared" si="2"/>
        <v/>
      </c>
      <c r="AS29" t="str">
        <f t="shared" si="22"/>
        <v/>
      </c>
      <c r="AT29" t="str">
        <f t="shared" si="23"/>
        <v/>
      </c>
      <c r="AU29" t="str">
        <f t="shared" si="24"/>
        <v/>
      </c>
      <c r="AV29" t="str">
        <f t="shared" si="25"/>
        <v/>
      </c>
      <c r="AW29" t="str">
        <f t="shared" si="26"/>
        <v/>
      </c>
      <c r="AX29" t="str">
        <f t="shared" si="27"/>
        <v/>
      </c>
      <c r="AY29" t="str">
        <f t="shared" si="28"/>
        <v/>
      </c>
      <c r="AZ29" t="str">
        <f t="shared" si="29"/>
        <v/>
      </c>
      <c r="BA29" t="str">
        <f t="shared" si="30"/>
        <v/>
      </c>
      <c r="BB29" t="str">
        <f t="shared" si="31"/>
        <v/>
      </c>
      <c r="BC29" t="str">
        <f t="shared" si="32"/>
        <v/>
      </c>
      <c r="BD29" t="str">
        <f t="shared" si="33"/>
        <v/>
      </c>
      <c r="BE29" t="str">
        <f t="shared" si="34"/>
        <v/>
      </c>
      <c r="BF29" t="str">
        <f t="shared" si="35"/>
        <v/>
      </c>
      <c r="BG29" t="str">
        <f t="shared" si="36"/>
        <v/>
      </c>
      <c r="BH29" t="str">
        <f t="shared" si="37"/>
        <v/>
      </c>
      <c r="BI29" t="str">
        <f t="shared" si="38"/>
        <v/>
      </c>
      <c r="BJ29" t="str">
        <f t="shared" si="39"/>
        <v/>
      </c>
      <c r="BK29" t="str">
        <f t="shared" si="40"/>
        <v/>
      </c>
      <c r="BL29" t="str">
        <f t="shared" si="41"/>
        <v/>
      </c>
      <c r="BM29" t="str">
        <f t="shared" si="42"/>
        <v/>
      </c>
      <c r="BN29" t="str">
        <f t="shared" si="43"/>
        <v/>
      </c>
      <c r="BO29" t="str">
        <f t="shared" si="44"/>
        <v/>
      </c>
      <c r="BP29" t="str">
        <f t="shared" si="45"/>
        <v/>
      </c>
      <c r="BQ29" t="str">
        <f t="shared" si="46"/>
        <v/>
      </c>
      <c r="BR29" t="str">
        <f t="shared" si="47"/>
        <v/>
      </c>
      <c r="BS29" t="str">
        <f t="shared" si="48"/>
        <v/>
      </c>
      <c r="BT29" t="str">
        <f t="shared" si="49"/>
        <v/>
      </c>
      <c r="BU29" t="str">
        <f t="shared" si="50"/>
        <v/>
      </c>
      <c r="BV29" t="str">
        <f t="shared" si="51"/>
        <v/>
      </c>
      <c r="BX29" t="str">
        <f t="shared" si="52"/>
        <v/>
      </c>
      <c r="BY29" t="str">
        <f t="shared" si="53"/>
        <v/>
      </c>
      <c r="BZ29" t="str">
        <f t="shared" si="54"/>
        <v/>
      </c>
      <c r="CA29" t="str">
        <f t="shared" si="3"/>
        <v/>
      </c>
      <c r="CB29" t="str">
        <f t="shared" si="55"/>
        <v/>
      </c>
      <c r="CC29" t="str">
        <f t="shared" si="56"/>
        <v/>
      </c>
      <c r="CD29" t="str">
        <f t="shared" si="57"/>
        <v/>
      </c>
      <c r="CE29" t="str">
        <f t="shared" si="58"/>
        <v/>
      </c>
      <c r="CF29" t="str">
        <f t="shared" si="59"/>
        <v/>
      </c>
      <c r="CG29" t="str">
        <f t="shared" si="60"/>
        <v/>
      </c>
      <c r="CH29" t="str">
        <f t="shared" si="61"/>
        <v/>
      </c>
      <c r="CI29" t="str">
        <f t="shared" si="62"/>
        <v/>
      </c>
      <c r="CJ29" t="str">
        <f t="shared" si="63"/>
        <v/>
      </c>
      <c r="CK29" t="str">
        <f t="shared" si="64"/>
        <v/>
      </c>
      <c r="CL29" t="str">
        <f t="shared" si="65"/>
        <v/>
      </c>
      <c r="CM29" t="str">
        <f t="shared" si="66"/>
        <v/>
      </c>
      <c r="CN29" t="str">
        <f t="shared" si="67"/>
        <v/>
      </c>
      <c r="CO29" t="str">
        <f t="shared" si="68"/>
        <v/>
      </c>
      <c r="CP29" t="str">
        <f t="shared" si="69"/>
        <v/>
      </c>
      <c r="CQ29" s="67"/>
      <c r="CR29" s="67"/>
      <c r="CS29" s="67"/>
      <c r="CT29" s="67"/>
    </row>
    <row r="30" spans="1:98" ht="15.75" x14ac:dyDescent="0.25">
      <c r="A30" s="7">
        <v>24</v>
      </c>
      <c r="B30" s="7">
        <f>'список класса'!B30</f>
        <v>0</v>
      </c>
      <c r="C30" s="58"/>
      <c r="D30" s="59"/>
      <c r="E30" s="59"/>
      <c r="F30" s="59"/>
      <c r="G30" s="59"/>
      <c r="H30" s="59"/>
      <c r="I30" s="149">
        <f t="shared" si="4"/>
        <v>0</v>
      </c>
      <c r="J30" s="61"/>
      <c r="K30" s="61"/>
      <c r="L30" s="61"/>
      <c r="M30" s="61"/>
      <c r="N30" s="61"/>
      <c r="O30" s="61"/>
      <c r="P30" s="61"/>
      <c r="Q30" s="61"/>
      <c r="R30" s="61"/>
      <c r="S30" s="61"/>
      <c r="T30" s="61"/>
      <c r="U30" s="61"/>
      <c r="V30" s="61"/>
      <c r="W30" s="149">
        <f t="shared" si="5"/>
        <v>0</v>
      </c>
      <c r="X30" s="13" t="str">
        <f t="shared" si="6"/>
        <v>-</v>
      </c>
      <c r="Y30" s="14" t="str">
        <f t="shared" si="7"/>
        <v>-</v>
      </c>
      <c r="Z30" s="14" t="b">
        <f t="shared" si="8"/>
        <v>0</v>
      </c>
      <c r="AA30" s="39"/>
      <c r="AB30" s="39" t="str">
        <f t="shared" si="9"/>
        <v/>
      </c>
      <c r="AC30" s="39" t="str">
        <f t="shared" si="10"/>
        <v/>
      </c>
      <c r="AD30" s="39" t="str">
        <f t="shared" si="11"/>
        <v/>
      </c>
      <c r="AE30" s="39" t="str">
        <f t="shared" si="12"/>
        <v/>
      </c>
      <c r="AF30" s="39" t="str">
        <f t="shared" si="13"/>
        <v/>
      </c>
      <c r="AG30" s="39" t="str">
        <f t="shared" si="14"/>
        <v/>
      </c>
      <c r="AH30" s="39" t="str">
        <f t="shared" si="15"/>
        <v/>
      </c>
      <c r="AI30" s="39">
        <f t="shared" si="16"/>
        <v>0</v>
      </c>
      <c r="AJ30" s="39">
        <f t="shared" si="17"/>
        <v>0</v>
      </c>
      <c r="AK30">
        <f t="shared" si="18"/>
        <v>0</v>
      </c>
      <c r="AL30">
        <f t="shared" si="19"/>
        <v>0</v>
      </c>
      <c r="AM30">
        <f t="shared" si="20"/>
        <v>0</v>
      </c>
      <c r="AN30">
        <f t="shared" si="21"/>
        <v>0</v>
      </c>
      <c r="AO30" s="59">
        <f t="shared" si="0"/>
        <v>0</v>
      </c>
      <c r="AP30">
        <f t="shared" si="70"/>
        <v>2</v>
      </c>
      <c r="AQ30" t="str">
        <f t="shared" si="1"/>
        <v/>
      </c>
      <c r="AR30" t="str">
        <f t="shared" si="2"/>
        <v/>
      </c>
      <c r="AS30" t="str">
        <f t="shared" si="22"/>
        <v/>
      </c>
      <c r="AT30" t="str">
        <f t="shared" si="23"/>
        <v/>
      </c>
      <c r="AU30" t="str">
        <f t="shared" si="24"/>
        <v/>
      </c>
      <c r="AV30" t="str">
        <f t="shared" si="25"/>
        <v/>
      </c>
      <c r="AW30" t="str">
        <f t="shared" si="26"/>
        <v/>
      </c>
      <c r="AX30" t="str">
        <f t="shared" si="27"/>
        <v/>
      </c>
      <c r="AY30" t="str">
        <f t="shared" si="28"/>
        <v/>
      </c>
      <c r="AZ30" t="str">
        <f t="shared" si="29"/>
        <v/>
      </c>
      <c r="BA30" t="str">
        <f t="shared" si="30"/>
        <v/>
      </c>
      <c r="BB30" t="str">
        <f t="shared" si="31"/>
        <v/>
      </c>
      <c r="BC30" t="str">
        <f t="shared" si="32"/>
        <v/>
      </c>
      <c r="BD30" t="str">
        <f t="shared" si="33"/>
        <v/>
      </c>
      <c r="BE30" t="str">
        <f t="shared" si="34"/>
        <v/>
      </c>
      <c r="BF30" t="str">
        <f t="shared" si="35"/>
        <v/>
      </c>
      <c r="BG30" t="str">
        <f t="shared" si="36"/>
        <v/>
      </c>
      <c r="BH30" t="str">
        <f t="shared" si="37"/>
        <v/>
      </c>
      <c r="BI30" t="str">
        <f t="shared" si="38"/>
        <v/>
      </c>
      <c r="BJ30" t="str">
        <f t="shared" si="39"/>
        <v/>
      </c>
      <c r="BK30" t="str">
        <f t="shared" si="40"/>
        <v/>
      </c>
      <c r="BL30" t="str">
        <f t="shared" si="41"/>
        <v/>
      </c>
      <c r="BM30" t="str">
        <f t="shared" si="42"/>
        <v/>
      </c>
      <c r="BN30" t="str">
        <f t="shared" si="43"/>
        <v/>
      </c>
      <c r="BO30" t="str">
        <f t="shared" si="44"/>
        <v/>
      </c>
      <c r="BP30" t="str">
        <f t="shared" si="45"/>
        <v/>
      </c>
      <c r="BQ30" t="str">
        <f t="shared" si="46"/>
        <v/>
      </c>
      <c r="BR30" t="str">
        <f t="shared" si="47"/>
        <v/>
      </c>
      <c r="BS30" t="str">
        <f t="shared" si="48"/>
        <v/>
      </c>
      <c r="BT30" t="str">
        <f t="shared" si="49"/>
        <v/>
      </c>
      <c r="BU30" t="str">
        <f t="shared" si="50"/>
        <v/>
      </c>
      <c r="BV30" t="str">
        <f t="shared" si="51"/>
        <v/>
      </c>
      <c r="BX30" t="str">
        <f t="shared" si="52"/>
        <v/>
      </c>
      <c r="BY30" t="str">
        <f t="shared" si="53"/>
        <v/>
      </c>
      <c r="BZ30" t="str">
        <f>IF(C30="","",SUM(D30:E30))</f>
        <v/>
      </c>
      <c r="CA30" t="str">
        <f t="shared" si="3"/>
        <v/>
      </c>
      <c r="CB30" t="str">
        <f>IF(C30="","",IF(C30="н","",IF(F30=0,CONCATENATE(B30,","),"")))</f>
        <v/>
      </c>
      <c r="CC30" t="str">
        <f t="shared" si="56"/>
        <v/>
      </c>
      <c r="CD30" t="str">
        <f t="shared" si="57"/>
        <v/>
      </c>
      <c r="CE30" t="str">
        <f t="shared" si="58"/>
        <v/>
      </c>
      <c r="CF30" t="str">
        <f t="shared" si="59"/>
        <v/>
      </c>
      <c r="CG30" t="str">
        <f t="shared" si="60"/>
        <v/>
      </c>
      <c r="CH30" t="str">
        <f t="shared" si="61"/>
        <v/>
      </c>
      <c r="CI30" t="str">
        <f t="shared" si="62"/>
        <v/>
      </c>
      <c r="CJ30" t="str">
        <f t="shared" si="63"/>
        <v/>
      </c>
      <c r="CK30" t="str">
        <f t="shared" si="64"/>
        <v/>
      </c>
      <c r="CL30" t="str">
        <f t="shared" si="65"/>
        <v/>
      </c>
      <c r="CM30" t="str">
        <f t="shared" si="66"/>
        <v/>
      </c>
      <c r="CN30" t="str">
        <f t="shared" si="67"/>
        <v/>
      </c>
      <c r="CO30" t="str">
        <f t="shared" si="68"/>
        <v/>
      </c>
      <c r="CP30" t="str">
        <f t="shared" si="69"/>
        <v/>
      </c>
      <c r="CQ30" s="67"/>
      <c r="CR30" s="67"/>
      <c r="CS30" s="67"/>
      <c r="CT30" s="67"/>
    </row>
    <row r="31" spans="1:98" x14ac:dyDescent="0.25">
      <c r="A31" s="7">
        <v>25</v>
      </c>
      <c r="B31" s="7">
        <f>'список класса'!B31</f>
        <v>0</v>
      </c>
      <c r="C31" s="60"/>
      <c r="D31" s="59"/>
      <c r="E31" s="59"/>
      <c r="F31" s="59"/>
      <c r="G31" s="59"/>
      <c r="H31" s="59"/>
      <c r="I31" s="149">
        <f t="shared" si="4"/>
        <v>0</v>
      </c>
      <c r="J31" s="61"/>
      <c r="K31" s="61"/>
      <c r="L31" s="61"/>
      <c r="M31" s="61"/>
      <c r="N31" s="61"/>
      <c r="O31" s="61"/>
      <c r="P31" s="61"/>
      <c r="Q31" s="61"/>
      <c r="R31" s="61"/>
      <c r="S31" s="61"/>
      <c r="T31" s="61"/>
      <c r="U31" s="61"/>
      <c r="V31" s="61"/>
      <c r="W31" s="149">
        <f t="shared" si="5"/>
        <v>0</v>
      </c>
      <c r="X31" s="13" t="str">
        <f t="shared" si="6"/>
        <v>-</v>
      </c>
      <c r="Y31" s="14" t="str">
        <f t="shared" si="7"/>
        <v>-</v>
      </c>
      <c r="Z31" s="14" t="b">
        <f t="shared" si="8"/>
        <v>0</v>
      </c>
      <c r="AA31" s="39"/>
      <c r="AB31" s="39" t="str">
        <f t="shared" si="9"/>
        <v/>
      </c>
      <c r="AC31" s="39" t="str">
        <f t="shared" si="10"/>
        <v/>
      </c>
      <c r="AD31" s="39" t="str">
        <f t="shared" si="11"/>
        <v/>
      </c>
      <c r="AE31" s="39" t="str">
        <f t="shared" si="12"/>
        <v/>
      </c>
      <c r="AF31" s="39" t="str">
        <f t="shared" si="13"/>
        <v/>
      </c>
      <c r="AG31" s="39" t="str">
        <f t="shared" si="14"/>
        <v/>
      </c>
      <c r="AH31" s="39" t="str">
        <f t="shared" si="15"/>
        <v/>
      </c>
      <c r="AI31" s="39">
        <f t="shared" si="16"/>
        <v>0</v>
      </c>
      <c r="AJ31" s="39">
        <f t="shared" si="17"/>
        <v>0</v>
      </c>
      <c r="AK31">
        <f t="shared" si="18"/>
        <v>0</v>
      </c>
      <c r="AL31">
        <f t="shared" si="19"/>
        <v>0</v>
      </c>
      <c r="AM31">
        <f t="shared" si="20"/>
        <v>0</v>
      </c>
      <c r="AN31">
        <f t="shared" si="21"/>
        <v>0</v>
      </c>
      <c r="AO31" s="59">
        <f t="shared" si="0"/>
        <v>0</v>
      </c>
      <c r="AP31">
        <f t="shared" si="70"/>
        <v>2</v>
      </c>
      <c r="AQ31" t="str">
        <f t="shared" si="1"/>
        <v/>
      </c>
      <c r="AR31" t="str">
        <f t="shared" si="2"/>
        <v/>
      </c>
      <c r="AS31" t="str">
        <f t="shared" si="22"/>
        <v/>
      </c>
      <c r="AT31" t="str">
        <f t="shared" si="23"/>
        <v/>
      </c>
      <c r="AU31" t="str">
        <f t="shared" si="24"/>
        <v/>
      </c>
      <c r="AV31" t="str">
        <f t="shared" si="25"/>
        <v/>
      </c>
      <c r="AW31" t="str">
        <f t="shared" si="26"/>
        <v/>
      </c>
      <c r="AX31" t="str">
        <f t="shared" si="27"/>
        <v/>
      </c>
      <c r="AY31" t="str">
        <f t="shared" si="28"/>
        <v/>
      </c>
      <c r="AZ31" t="str">
        <f t="shared" si="29"/>
        <v/>
      </c>
      <c r="BA31" t="str">
        <f t="shared" si="30"/>
        <v/>
      </c>
      <c r="BB31" t="str">
        <f t="shared" si="31"/>
        <v/>
      </c>
      <c r="BC31" t="str">
        <f t="shared" si="32"/>
        <v/>
      </c>
      <c r="BD31" t="str">
        <f t="shared" si="33"/>
        <v/>
      </c>
      <c r="BE31" t="str">
        <f t="shared" si="34"/>
        <v/>
      </c>
      <c r="BF31" t="str">
        <f t="shared" si="35"/>
        <v/>
      </c>
      <c r="BG31" t="str">
        <f t="shared" si="36"/>
        <v/>
      </c>
      <c r="BH31" t="str">
        <f t="shared" si="37"/>
        <v/>
      </c>
      <c r="BI31" t="str">
        <f t="shared" si="38"/>
        <v/>
      </c>
      <c r="BJ31" t="str">
        <f t="shared" si="39"/>
        <v/>
      </c>
      <c r="BK31" t="str">
        <f t="shared" si="40"/>
        <v/>
      </c>
      <c r="BL31" t="str">
        <f t="shared" si="41"/>
        <v/>
      </c>
      <c r="BM31" t="str">
        <f t="shared" si="42"/>
        <v/>
      </c>
      <c r="BN31" t="str">
        <f t="shared" si="43"/>
        <v/>
      </c>
      <c r="BO31" t="str">
        <f t="shared" si="44"/>
        <v/>
      </c>
      <c r="BP31" t="str">
        <f t="shared" si="45"/>
        <v/>
      </c>
      <c r="BQ31" t="str">
        <f t="shared" si="46"/>
        <v/>
      </c>
      <c r="BR31" t="str">
        <f t="shared" si="47"/>
        <v/>
      </c>
      <c r="BS31" t="str">
        <f t="shared" si="48"/>
        <v/>
      </c>
      <c r="BT31" t="str">
        <f t="shared" si="49"/>
        <v/>
      </c>
      <c r="BU31" t="str">
        <f t="shared" si="50"/>
        <v/>
      </c>
      <c r="BV31" t="str">
        <f t="shared" si="51"/>
        <v/>
      </c>
      <c r="BX31" t="str">
        <f t="shared" si="52"/>
        <v/>
      </c>
      <c r="BY31" t="str">
        <f t="shared" si="53"/>
        <v/>
      </c>
      <c r="BZ31" t="str">
        <f t="shared" ref="BZ31:BZ39" si="71">IF(C31="","",SUM(D31:E31))</f>
        <v/>
      </c>
      <c r="CA31" t="str">
        <f t="shared" si="3"/>
        <v/>
      </c>
      <c r="CB31" t="str">
        <f t="shared" ref="CB31:CB39" si="72">IF(C31="","",IF(C31="н","",IF(F31=0,CONCATENATE(B31,","),"")))</f>
        <v/>
      </c>
      <c r="CC31" t="str">
        <f t="shared" si="56"/>
        <v/>
      </c>
      <c r="CD31" t="str">
        <f t="shared" si="57"/>
        <v/>
      </c>
      <c r="CE31" t="str">
        <f t="shared" si="58"/>
        <v/>
      </c>
      <c r="CF31" t="str">
        <f t="shared" si="59"/>
        <v/>
      </c>
      <c r="CG31" t="str">
        <f t="shared" si="60"/>
        <v/>
      </c>
      <c r="CH31" t="str">
        <f t="shared" si="61"/>
        <v/>
      </c>
      <c r="CI31" t="str">
        <f t="shared" si="62"/>
        <v/>
      </c>
      <c r="CJ31" t="str">
        <f t="shared" si="63"/>
        <v/>
      </c>
      <c r="CK31" t="str">
        <f t="shared" si="64"/>
        <v/>
      </c>
      <c r="CL31" t="str">
        <f t="shared" si="65"/>
        <v/>
      </c>
      <c r="CM31" t="str">
        <f t="shared" si="66"/>
        <v/>
      </c>
      <c r="CN31" t="str">
        <f t="shared" si="67"/>
        <v/>
      </c>
      <c r="CO31" t="str">
        <f t="shared" si="68"/>
        <v/>
      </c>
      <c r="CP31" t="str">
        <f t="shared" si="69"/>
        <v/>
      </c>
      <c r="CQ31" s="67"/>
      <c r="CR31" s="67"/>
      <c r="CS31" s="67"/>
      <c r="CT31" s="67"/>
    </row>
    <row r="32" spans="1:98" x14ac:dyDescent="0.25">
      <c r="A32" s="7">
        <v>26</v>
      </c>
      <c r="B32" s="7">
        <f>'список класса'!B32</f>
        <v>0</v>
      </c>
      <c r="C32" s="60"/>
      <c r="D32" s="59"/>
      <c r="E32" s="59"/>
      <c r="F32" s="59"/>
      <c r="G32" s="59"/>
      <c r="H32" s="59"/>
      <c r="I32" s="149">
        <f t="shared" si="4"/>
        <v>0</v>
      </c>
      <c r="J32" s="61"/>
      <c r="K32" s="61"/>
      <c r="L32" s="61"/>
      <c r="M32" s="61"/>
      <c r="N32" s="61"/>
      <c r="O32" s="61"/>
      <c r="P32" s="61"/>
      <c r="Q32" s="61"/>
      <c r="R32" s="61"/>
      <c r="S32" s="61"/>
      <c r="T32" s="61"/>
      <c r="U32" s="61"/>
      <c r="V32" s="61"/>
      <c r="W32" s="149">
        <f t="shared" si="5"/>
        <v>0</v>
      </c>
      <c r="X32" s="13" t="str">
        <f t="shared" si="6"/>
        <v>-</v>
      </c>
      <c r="Y32" s="14" t="str">
        <f t="shared" si="7"/>
        <v>-</v>
      </c>
      <c r="Z32" s="14" t="b">
        <f t="shared" si="8"/>
        <v>0</v>
      </c>
      <c r="AA32" s="39"/>
      <c r="AB32" s="39" t="str">
        <f t="shared" si="9"/>
        <v/>
      </c>
      <c r="AC32" s="39" t="str">
        <f t="shared" si="10"/>
        <v/>
      </c>
      <c r="AD32" s="39" t="str">
        <f t="shared" si="11"/>
        <v/>
      </c>
      <c r="AE32" s="39" t="str">
        <f t="shared" si="12"/>
        <v/>
      </c>
      <c r="AF32" s="39" t="str">
        <f t="shared" si="13"/>
        <v/>
      </c>
      <c r="AG32" s="39" t="str">
        <f t="shared" si="14"/>
        <v/>
      </c>
      <c r="AH32" s="39" t="str">
        <f t="shared" si="15"/>
        <v/>
      </c>
      <c r="AI32" s="39">
        <f t="shared" si="16"/>
        <v>0</v>
      </c>
      <c r="AJ32" s="39">
        <f t="shared" si="17"/>
        <v>0</v>
      </c>
      <c r="AK32">
        <f t="shared" si="18"/>
        <v>0</v>
      </c>
      <c r="AL32">
        <f t="shared" si="19"/>
        <v>0</v>
      </c>
      <c r="AM32">
        <f t="shared" si="20"/>
        <v>0</v>
      </c>
      <c r="AN32">
        <f t="shared" si="21"/>
        <v>0</v>
      </c>
      <c r="AO32" s="59">
        <f t="shared" si="0"/>
        <v>0</v>
      </c>
      <c r="AP32">
        <f t="shared" si="70"/>
        <v>2</v>
      </c>
      <c r="AQ32" t="str">
        <f t="shared" si="1"/>
        <v/>
      </c>
      <c r="AR32" t="str">
        <f t="shared" si="2"/>
        <v/>
      </c>
      <c r="AS32" t="str">
        <f t="shared" si="22"/>
        <v/>
      </c>
      <c r="AT32" t="str">
        <f t="shared" si="23"/>
        <v/>
      </c>
      <c r="AU32" t="str">
        <f t="shared" si="24"/>
        <v/>
      </c>
      <c r="AV32" t="str">
        <f t="shared" si="25"/>
        <v/>
      </c>
      <c r="AW32" t="str">
        <f t="shared" si="26"/>
        <v/>
      </c>
      <c r="AX32" t="str">
        <f t="shared" si="27"/>
        <v/>
      </c>
      <c r="AY32" t="str">
        <f t="shared" si="28"/>
        <v/>
      </c>
      <c r="AZ32" t="str">
        <f t="shared" si="29"/>
        <v/>
      </c>
      <c r="BA32" t="str">
        <f t="shared" si="30"/>
        <v/>
      </c>
      <c r="BB32" t="str">
        <f t="shared" si="31"/>
        <v/>
      </c>
      <c r="BC32" t="str">
        <f t="shared" si="32"/>
        <v/>
      </c>
      <c r="BD32" t="str">
        <f t="shared" si="33"/>
        <v/>
      </c>
      <c r="BE32" t="str">
        <f t="shared" si="34"/>
        <v/>
      </c>
      <c r="BF32" t="str">
        <f t="shared" si="35"/>
        <v/>
      </c>
      <c r="BG32" t="str">
        <f t="shared" si="36"/>
        <v/>
      </c>
      <c r="BH32" t="str">
        <f t="shared" si="37"/>
        <v/>
      </c>
      <c r="BI32" t="str">
        <f t="shared" si="38"/>
        <v/>
      </c>
      <c r="BJ32" t="str">
        <f t="shared" si="39"/>
        <v/>
      </c>
      <c r="BK32" t="str">
        <f t="shared" si="40"/>
        <v/>
      </c>
      <c r="BL32" t="str">
        <f t="shared" si="41"/>
        <v/>
      </c>
      <c r="BM32" t="str">
        <f t="shared" si="42"/>
        <v/>
      </c>
      <c r="BN32" t="str">
        <f t="shared" si="43"/>
        <v/>
      </c>
      <c r="BO32" t="str">
        <f t="shared" si="44"/>
        <v/>
      </c>
      <c r="BP32" t="str">
        <f t="shared" si="45"/>
        <v/>
      </c>
      <c r="BQ32" t="str">
        <f t="shared" si="46"/>
        <v/>
      </c>
      <c r="BR32" t="str">
        <f t="shared" si="47"/>
        <v/>
      </c>
      <c r="BS32" t="str">
        <f t="shared" si="48"/>
        <v/>
      </c>
      <c r="BT32" t="str">
        <f t="shared" si="49"/>
        <v/>
      </c>
      <c r="BU32" t="str">
        <f t="shared" si="50"/>
        <v/>
      </c>
      <c r="BV32" t="str">
        <f t="shared" si="51"/>
        <v/>
      </c>
      <c r="BX32" t="str">
        <f t="shared" si="52"/>
        <v/>
      </c>
      <c r="BY32" t="str">
        <f t="shared" si="53"/>
        <v/>
      </c>
      <c r="BZ32" t="str">
        <f t="shared" si="71"/>
        <v/>
      </c>
      <c r="CA32" t="str">
        <f t="shared" si="3"/>
        <v/>
      </c>
      <c r="CB32" t="str">
        <f t="shared" si="72"/>
        <v/>
      </c>
      <c r="CC32" t="str">
        <f t="shared" si="56"/>
        <v/>
      </c>
      <c r="CD32" t="str">
        <f t="shared" si="57"/>
        <v/>
      </c>
      <c r="CE32" t="str">
        <f t="shared" si="58"/>
        <v/>
      </c>
      <c r="CF32" t="str">
        <f t="shared" si="59"/>
        <v/>
      </c>
      <c r="CG32" t="str">
        <f t="shared" si="60"/>
        <v/>
      </c>
      <c r="CH32" t="str">
        <f t="shared" si="61"/>
        <v/>
      </c>
      <c r="CI32" t="str">
        <f t="shared" si="62"/>
        <v/>
      </c>
      <c r="CJ32" t="str">
        <f t="shared" si="63"/>
        <v/>
      </c>
      <c r="CK32" t="str">
        <f t="shared" si="64"/>
        <v/>
      </c>
      <c r="CL32" t="str">
        <f t="shared" si="65"/>
        <v/>
      </c>
      <c r="CM32" t="str">
        <f t="shared" si="66"/>
        <v/>
      </c>
      <c r="CN32" t="str">
        <f t="shared" si="67"/>
        <v/>
      </c>
      <c r="CO32" t="str">
        <f t="shared" si="68"/>
        <v/>
      </c>
      <c r="CP32" t="str">
        <f t="shared" si="69"/>
        <v/>
      </c>
      <c r="CQ32" s="67"/>
      <c r="CR32" s="67"/>
      <c r="CS32" s="67"/>
      <c r="CT32" s="67"/>
    </row>
    <row r="33" spans="1:98" x14ac:dyDescent="0.25">
      <c r="A33" s="7">
        <v>27</v>
      </c>
      <c r="B33" s="7">
        <f>'список класса'!B33</f>
        <v>0</v>
      </c>
      <c r="C33" s="60"/>
      <c r="D33" s="59"/>
      <c r="E33" s="59"/>
      <c r="F33" s="59"/>
      <c r="G33" s="59"/>
      <c r="H33" s="59"/>
      <c r="I33" s="149">
        <f t="shared" si="4"/>
        <v>0</v>
      </c>
      <c r="J33" s="61"/>
      <c r="K33" s="61"/>
      <c r="L33" s="61"/>
      <c r="M33" s="61"/>
      <c r="N33" s="61"/>
      <c r="O33" s="61"/>
      <c r="P33" s="61"/>
      <c r="Q33" s="61"/>
      <c r="R33" s="61"/>
      <c r="S33" s="61"/>
      <c r="T33" s="61"/>
      <c r="U33" s="61"/>
      <c r="V33" s="61"/>
      <c r="W33" s="149">
        <f t="shared" si="5"/>
        <v>0</v>
      </c>
      <c r="X33" s="13" t="str">
        <f t="shared" si="6"/>
        <v>-</v>
      </c>
      <c r="Y33" s="14" t="str">
        <f t="shared" si="7"/>
        <v>-</v>
      </c>
      <c r="Z33" s="14" t="b">
        <f t="shared" si="8"/>
        <v>0</v>
      </c>
      <c r="AA33" s="39"/>
      <c r="AB33" s="39" t="str">
        <f t="shared" si="9"/>
        <v/>
      </c>
      <c r="AC33" s="39" t="str">
        <f t="shared" si="10"/>
        <v/>
      </c>
      <c r="AD33" s="39" t="str">
        <f t="shared" si="11"/>
        <v/>
      </c>
      <c r="AE33" s="39" t="str">
        <f t="shared" si="12"/>
        <v/>
      </c>
      <c r="AF33" s="39" t="str">
        <f t="shared" si="13"/>
        <v/>
      </c>
      <c r="AG33" s="39" t="str">
        <f t="shared" si="14"/>
        <v/>
      </c>
      <c r="AH33" s="39" t="str">
        <f t="shared" si="15"/>
        <v/>
      </c>
      <c r="AI33" s="39">
        <f t="shared" si="16"/>
        <v>0</v>
      </c>
      <c r="AJ33" s="39">
        <f t="shared" si="17"/>
        <v>0</v>
      </c>
      <c r="AK33">
        <f t="shared" si="18"/>
        <v>0</v>
      </c>
      <c r="AL33">
        <f t="shared" si="19"/>
        <v>0</v>
      </c>
      <c r="AM33">
        <f t="shared" si="20"/>
        <v>0</v>
      </c>
      <c r="AN33">
        <f t="shared" si="21"/>
        <v>0</v>
      </c>
      <c r="AO33" s="59">
        <f t="shared" si="0"/>
        <v>0</v>
      </c>
      <c r="AP33">
        <f t="shared" si="70"/>
        <v>2</v>
      </c>
      <c r="AQ33" t="str">
        <f t="shared" si="1"/>
        <v/>
      </c>
      <c r="AR33" t="str">
        <f t="shared" si="2"/>
        <v/>
      </c>
      <c r="AS33" t="str">
        <f t="shared" si="22"/>
        <v/>
      </c>
      <c r="AT33" t="str">
        <f t="shared" si="23"/>
        <v/>
      </c>
      <c r="AU33" t="str">
        <f t="shared" si="24"/>
        <v/>
      </c>
      <c r="AV33" t="str">
        <f t="shared" si="25"/>
        <v/>
      </c>
      <c r="AW33" t="str">
        <f t="shared" si="26"/>
        <v/>
      </c>
      <c r="AX33" t="str">
        <f t="shared" si="27"/>
        <v/>
      </c>
      <c r="AY33" t="str">
        <f t="shared" si="28"/>
        <v/>
      </c>
      <c r="AZ33" t="str">
        <f t="shared" si="29"/>
        <v/>
      </c>
      <c r="BA33" t="str">
        <f t="shared" si="30"/>
        <v/>
      </c>
      <c r="BB33" t="str">
        <f t="shared" si="31"/>
        <v/>
      </c>
      <c r="BC33" t="str">
        <f t="shared" si="32"/>
        <v/>
      </c>
      <c r="BD33" t="str">
        <f t="shared" si="33"/>
        <v/>
      </c>
      <c r="BE33" t="str">
        <f t="shared" si="34"/>
        <v/>
      </c>
      <c r="BF33" t="str">
        <f t="shared" si="35"/>
        <v/>
      </c>
      <c r="BG33" t="str">
        <f t="shared" si="36"/>
        <v/>
      </c>
      <c r="BH33" t="str">
        <f t="shared" si="37"/>
        <v/>
      </c>
      <c r="BI33" t="str">
        <f t="shared" si="38"/>
        <v/>
      </c>
      <c r="BJ33" t="str">
        <f t="shared" si="39"/>
        <v/>
      </c>
      <c r="BK33" t="str">
        <f t="shared" si="40"/>
        <v/>
      </c>
      <c r="BL33" t="str">
        <f t="shared" si="41"/>
        <v/>
      </c>
      <c r="BM33" t="str">
        <f t="shared" si="42"/>
        <v/>
      </c>
      <c r="BN33" t="str">
        <f t="shared" si="43"/>
        <v/>
      </c>
      <c r="BO33" t="str">
        <f t="shared" si="44"/>
        <v/>
      </c>
      <c r="BP33" t="str">
        <f t="shared" si="45"/>
        <v/>
      </c>
      <c r="BQ33" t="str">
        <f t="shared" si="46"/>
        <v/>
      </c>
      <c r="BR33" t="str">
        <f t="shared" si="47"/>
        <v/>
      </c>
      <c r="BS33" t="str">
        <f t="shared" si="48"/>
        <v/>
      </c>
      <c r="BT33" t="str">
        <f t="shared" si="49"/>
        <v/>
      </c>
      <c r="BU33" t="str">
        <f t="shared" si="50"/>
        <v/>
      </c>
      <c r="BV33" t="str">
        <f t="shared" si="51"/>
        <v/>
      </c>
      <c r="BX33" t="str">
        <f t="shared" si="52"/>
        <v/>
      </c>
      <c r="BY33" t="str">
        <f t="shared" si="53"/>
        <v/>
      </c>
      <c r="BZ33" t="str">
        <f t="shared" si="71"/>
        <v/>
      </c>
      <c r="CA33" t="str">
        <f t="shared" si="3"/>
        <v/>
      </c>
      <c r="CB33" t="str">
        <f t="shared" si="72"/>
        <v/>
      </c>
      <c r="CC33" t="str">
        <f t="shared" si="56"/>
        <v/>
      </c>
      <c r="CD33" t="str">
        <f t="shared" si="57"/>
        <v/>
      </c>
      <c r="CE33" t="str">
        <f t="shared" si="58"/>
        <v/>
      </c>
      <c r="CF33" t="str">
        <f t="shared" si="59"/>
        <v/>
      </c>
      <c r="CG33" t="str">
        <f t="shared" si="60"/>
        <v/>
      </c>
      <c r="CH33" t="str">
        <f t="shared" si="61"/>
        <v/>
      </c>
      <c r="CI33" t="str">
        <f t="shared" si="62"/>
        <v/>
      </c>
      <c r="CJ33" t="str">
        <f t="shared" si="63"/>
        <v/>
      </c>
      <c r="CK33" t="str">
        <f t="shared" si="64"/>
        <v/>
      </c>
      <c r="CL33" t="str">
        <f t="shared" si="65"/>
        <v/>
      </c>
      <c r="CM33" t="str">
        <f t="shared" si="66"/>
        <v/>
      </c>
      <c r="CN33" t="str">
        <f t="shared" si="67"/>
        <v/>
      </c>
      <c r="CO33" t="str">
        <f t="shared" si="68"/>
        <v/>
      </c>
      <c r="CP33" t="str">
        <f t="shared" si="69"/>
        <v/>
      </c>
      <c r="CQ33" s="67"/>
      <c r="CR33" s="67"/>
      <c r="CS33" s="67"/>
      <c r="CT33" s="67"/>
    </row>
    <row r="34" spans="1:98" x14ac:dyDescent="0.25">
      <c r="A34" s="7">
        <v>28</v>
      </c>
      <c r="B34" s="7">
        <f>'список класса'!B34</f>
        <v>0</v>
      </c>
      <c r="C34" s="60"/>
      <c r="D34" s="59"/>
      <c r="E34" s="59"/>
      <c r="F34" s="59"/>
      <c r="G34" s="59"/>
      <c r="H34" s="59"/>
      <c r="I34" s="149">
        <f t="shared" si="4"/>
        <v>0</v>
      </c>
      <c r="J34" s="61"/>
      <c r="K34" s="61"/>
      <c r="L34" s="61"/>
      <c r="M34" s="61"/>
      <c r="N34" s="61"/>
      <c r="O34" s="61"/>
      <c r="P34" s="61"/>
      <c r="Q34" s="61"/>
      <c r="R34" s="61"/>
      <c r="S34" s="61"/>
      <c r="T34" s="61"/>
      <c r="U34" s="61"/>
      <c r="V34" s="61"/>
      <c r="W34" s="149">
        <f t="shared" si="5"/>
        <v>0</v>
      </c>
      <c r="X34" s="13" t="str">
        <f t="shared" si="6"/>
        <v>-</v>
      </c>
      <c r="Y34" s="14" t="str">
        <f t="shared" si="7"/>
        <v>-</v>
      </c>
      <c r="Z34" s="14" t="b">
        <f t="shared" si="8"/>
        <v>0</v>
      </c>
      <c r="AA34" s="39"/>
      <c r="AB34" s="39" t="str">
        <f t="shared" si="9"/>
        <v/>
      </c>
      <c r="AC34" s="39" t="str">
        <f t="shared" si="10"/>
        <v/>
      </c>
      <c r="AD34" s="39" t="str">
        <f t="shared" si="11"/>
        <v/>
      </c>
      <c r="AE34" s="39" t="str">
        <f t="shared" si="12"/>
        <v/>
      </c>
      <c r="AF34" s="39" t="str">
        <f t="shared" si="13"/>
        <v/>
      </c>
      <c r="AG34" s="39" t="str">
        <f t="shared" si="14"/>
        <v/>
      </c>
      <c r="AH34" s="39" t="str">
        <f t="shared" si="15"/>
        <v/>
      </c>
      <c r="AI34" s="39">
        <f t="shared" si="16"/>
        <v>0</v>
      </c>
      <c r="AJ34" s="39">
        <f t="shared" si="17"/>
        <v>0</v>
      </c>
      <c r="AK34">
        <f t="shared" si="18"/>
        <v>0</v>
      </c>
      <c r="AL34">
        <f t="shared" si="19"/>
        <v>0</v>
      </c>
      <c r="AM34">
        <f t="shared" si="20"/>
        <v>0</v>
      </c>
      <c r="AN34">
        <f t="shared" si="21"/>
        <v>0</v>
      </c>
      <c r="AO34" s="59">
        <f t="shared" si="0"/>
        <v>0</v>
      </c>
      <c r="AP34">
        <f t="shared" si="70"/>
        <v>2</v>
      </c>
      <c r="AQ34" t="str">
        <f t="shared" si="1"/>
        <v/>
      </c>
      <c r="AR34" t="str">
        <f t="shared" si="2"/>
        <v/>
      </c>
      <c r="AS34" t="str">
        <f t="shared" si="22"/>
        <v/>
      </c>
      <c r="AT34" t="str">
        <f t="shared" si="23"/>
        <v/>
      </c>
      <c r="AU34" t="str">
        <f t="shared" si="24"/>
        <v/>
      </c>
      <c r="AV34" t="str">
        <f t="shared" si="25"/>
        <v/>
      </c>
      <c r="AW34" t="str">
        <f t="shared" si="26"/>
        <v/>
      </c>
      <c r="AX34" t="str">
        <f t="shared" si="27"/>
        <v/>
      </c>
      <c r="AY34" t="str">
        <f t="shared" si="28"/>
        <v/>
      </c>
      <c r="AZ34" t="str">
        <f t="shared" si="29"/>
        <v/>
      </c>
      <c r="BA34" t="str">
        <f t="shared" si="30"/>
        <v/>
      </c>
      <c r="BB34" t="str">
        <f t="shared" si="31"/>
        <v/>
      </c>
      <c r="BC34" t="str">
        <f t="shared" si="32"/>
        <v/>
      </c>
      <c r="BD34" t="str">
        <f t="shared" si="33"/>
        <v/>
      </c>
      <c r="BE34" t="str">
        <f t="shared" si="34"/>
        <v/>
      </c>
      <c r="BF34" t="str">
        <f t="shared" si="35"/>
        <v/>
      </c>
      <c r="BG34" t="str">
        <f t="shared" si="36"/>
        <v/>
      </c>
      <c r="BH34" t="str">
        <f t="shared" si="37"/>
        <v/>
      </c>
      <c r="BI34" t="str">
        <f t="shared" si="38"/>
        <v/>
      </c>
      <c r="BJ34" t="str">
        <f t="shared" si="39"/>
        <v/>
      </c>
      <c r="BK34" t="str">
        <f t="shared" si="40"/>
        <v/>
      </c>
      <c r="BL34" t="str">
        <f t="shared" si="41"/>
        <v/>
      </c>
      <c r="BM34" t="str">
        <f t="shared" si="42"/>
        <v/>
      </c>
      <c r="BN34" t="str">
        <f t="shared" si="43"/>
        <v/>
      </c>
      <c r="BO34" t="str">
        <f t="shared" si="44"/>
        <v/>
      </c>
      <c r="BP34" t="str">
        <f t="shared" si="45"/>
        <v/>
      </c>
      <c r="BQ34" t="str">
        <f t="shared" si="46"/>
        <v/>
      </c>
      <c r="BR34" t="str">
        <f t="shared" si="47"/>
        <v/>
      </c>
      <c r="BS34" t="str">
        <f t="shared" si="48"/>
        <v/>
      </c>
      <c r="BT34" t="str">
        <f t="shared" si="49"/>
        <v/>
      </c>
      <c r="BU34" t="str">
        <f t="shared" si="50"/>
        <v/>
      </c>
      <c r="BV34" t="str">
        <f t="shared" si="51"/>
        <v/>
      </c>
      <c r="BX34" t="str">
        <f t="shared" si="52"/>
        <v/>
      </c>
      <c r="BY34" t="str">
        <f t="shared" si="53"/>
        <v/>
      </c>
      <c r="BZ34" t="str">
        <f t="shared" si="71"/>
        <v/>
      </c>
      <c r="CA34" t="str">
        <f t="shared" si="3"/>
        <v/>
      </c>
      <c r="CB34" t="str">
        <f t="shared" si="72"/>
        <v/>
      </c>
      <c r="CC34" t="str">
        <f t="shared" si="56"/>
        <v/>
      </c>
      <c r="CD34" t="str">
        <f t="shared" si="57"/>
        <v/>
      </c>
      <c r="CE34" t="str">
        <f t="shared" si="58"/>
        <v/>
      </c>
      <c r="CF34" t="str">
        <f t="shared" si="59"/>
        <v/>
      </c>
      <c r="CG34" t="str">
        <f t="shared" si="60"/>
        <v/>
      </c>
      <c r="CH34" t="str">
        <f t="shared" si="61"/>
        <v/>
      </c>
      <c r="CI34" t="str">
        <f t="shared" si="62"/>
        <v/>
      </c>
      <c r="CJ34" t="str">
        <f t="shared" si="63"/>
        <v/>
      </c>
      <c r="CK34" t="str">
        <f t="shared" si="64"/>
        <v/>
      </c>
      <c r="CL34" t="str">
        <f t="shared" si="65"/>
        <v/>
      </c>
      <c r="CM34" t="str">
        <f t="shared" si="66"/>
        <v/>
      </c>
      <c r="CN34" t="str">
        <f t="shared" si="67"/>
        <v/>
      </c>
      <c r="CO34" t="str">
        <f t="shared" si="68"/>
        <v/>
      </c>
      <c r="CP34" t="str">
        <f t="shared" si="69"/>
        <v/>
      </c>
      <c r="CQ34" s="67"/>
      <c r="CR34" s="67"/>
      <c r="CS34" s="67"/>
      <c r="CT34" s="67"/>
    </row>
    <row r="35" spans="1:98" x14ac:dyDescent="0.25">
      <c r="A35" s="7">
        <v>29</v>
      </c>
      <c r="B35" s="7">
        <f>'список класса'!B35</f>
        <v>0</v>
      </c>
      <c r="C35" s="60"/>
      <c r="D35" s="59"/>
      <c r="E35" s="59"/>
      <c r="F35" s="59"/>
      <c r="G35" s="59"/>
      <c r="H35" s="59"/>
      <c r="I35" s="149">
        <f t="shared" si="4"/>
        <v>0</v>
      </c>
      <c r="J35" s="61"/>
      <c r="K35" s="61"/>
      <c r="L35" s="61"/>
      <c r="M35" s="61"/>
      <c r="N35" s="61"/>
      <c r="O35" s="61"/>
      <c r="P35" s="61"/>
      <c r="Q35" s="61"/>
      <c r="R35" s="61"/>
      <c r="S35" s="61"/>
      <c r="T35" s="61"/>
      <c r="U35" s="61"/>
      <c r="V35" s="61"/>
      <c r="W35" s="149">
        <f t="shared" si="5"/>
        <v>0</v>
      </c>
      <c r="X35" s="13" t="str">
        <f t="shared" si="6"/>
        <v>-</v>
      </c>
      <c r="Y35" s="14" t="str">
        <f t="shared" si="7"/>
        <v>-</v>
      </c>
      <c r="Z35" s="14" t="b">
        <f t="shared" si="8"/>
        <v>0</v>
      </c>
      <c r="AA35" s="39"/>
      <c r="AB35" s="39" t="str">
        <f t="shared" si="9"/>
        <v/>
      </c>
      <c r="AC35" s="39" t="str">
        <f t="shared" si="10"/>
        <v/>
      </c>
      <c r="AD35" s="39" t="str">
        <f t="shared" si="11"/>
        <v/>
      </c>
      <c r="AE35" s="39" t="str">
        <f t="shared" si="12"/>
        <v/>
      </c>
      <c r="AF35" s="39" t="str">
        <f t="shared" si="13"/>
        <v/>
      </c>
      <c r="AG35" s="39" t="str">
        <f t="shared" si="14"/>
        <v/>
      </c>
      <c r="AH35" s="39" t="str">
        <f t="shared" si="15"/>
        <v/>
      </c>
      <c r="AI35" s="39">
        <f t="shared" si="16"/>
        <v>0</v>
      </c>
      <c r="AJ35" s="39">
        <f t="shared" si="17"/>
        <v>0</v>
      </c>
      <c r="AK35">
        <f t="shared" si="18"/>
        <v>0</v>
      </c>
      <c r="AL35">
        <f t="shared" si="19"/>
        <v>0</v>
      </c>
      <c r="AM35">
        <f t="shared" si="20"/>
        <v>0</v>
      </c>
      <c r="AN35">
        <f t="shared" si="21"/>
        <v>0</v>
      </c>
      <c r="AO35" s="59">
        <f t="shared" si="0"/>
        <v>0</v>
      </c>
      <c r="AP35">
        <f t="shared" si="70"/>
        <v>2</v>
      </c>
      <c r="AQ35" t="str">
        <f t="shared" si="1"/>
        <v/>
      </c>
      <c r="AR35" t="str">
        <f t="shared" si="2"/>
        <v/>
      </c>
      <c r="AS35" t="str">
        <f t="shared" si="22"/>
        <v/>
      </c>
      <c r="AT35" t="str">
        <f t="shared" si="23"/>
        <v/>
      </c>
      <c r="AU35" t="str">
        <f t="shared" si="24"/>
        <v/>
      </c>
      <c r="AV35" t="str">
        <f t="shared" si="25"/>
        <v/>
      </c>
      <c r="AW35" t="str">
        <f t="shared" si="26"/>
        <v/>
      </c>
      <c r="AX35" t="str">
        <f t="shared" si="27"/>
        <v/>
      </c>
      <c r="AY35" t="str">
        <f t="shared" si="28"/>
        <v/>
      </c>
      <c r="AZ35" t="str">
        <f t="shared" si="29"/>
        <v/>
      </c>
      <c r="BA35" t="str">
        <f t="shared" si="30"/>
        <v/>
      </c>
      <c r="BB35" t="str">
        <f t="shared" si="31"/>
        <v/>
      </c>
      <c r="BC35" t="str">
        <f t="shared" si="32"/>
        <v/>
      </c>
      <c r="BD35" t="str">
        <f t="shared" si="33"/>
        <v/>
      </c>
      <c r="BE35" t="str">
        <f t="shared" si="34"/>
        <v/>
      </c>
      <c r="BF35" t="str">
        <f t="shared" si="35"/>
        <v/>
      </c>
      <c r="BG35" t="str">
        <f t="shared" si="36"/>
        <v/>
      </c>
      <c r="BH35" t="str">
        <f t="shared" si="37"/>
        <v/>
      </c>
      <c r="BI35" t="str">
        <f t="shared" si="38"/>
        <v/>
      </c>
      <c r="BJ35" t="str">
        <f t="shared" si="39"/>
        <v/>
      </c>
      <c r="BK35" t="str">
        <f t="shared" si="40"/>
        <v/>
      </c>
      <c r="BL35" t="str">
        <f t="shared" si="41"/>
        <v/>
      </c>
      <c r="BM35" t="str">
        <f t="shared" si="42"/>
        <v/>
      </c>
      <c r="BN35" t="str">
        <f t="shared" si="43"/>
        <v/>
      </c>
      <c r="BO35" t="str">
        <f t="shared" si="44"/>
        <v/>
      </c>
      <c r="BP35" t="str">
        <f t="shared" si="45"/>
        <v/>
      </c>
      <c r="BQ35" t="str">
        <f t="shared" si="46"/>
        <v/>
      </c>
      <c r="BR35" t="str">
        <f t="shared" si="47"/>
        <v/>
      </c>
      <c r="BS35" t="str">
        <f t="shared" si="48"/>
        <v/>
      </c>
      <c r="BT35" t="str">
        <f t="shared" si="49"/>
        <v/>
      </c>
      <c r="BU35" t="str">
        <f t="shared" si="50"/>
        <v/>
      </c>
      <c r="BV35" t="str">
        <f t="shared" si="51"/>
        <v/>
      </c>
      <c r="BX35" t="str">
        <f t="shared" si="52"/>
        <v/>
      </c>
      <c r="BY35" t="str">
        <f t="shared" si="53"/>
        <v/>
      </c>
      <c r="BZ35" t="str">
        <f t="shared" si="71"/>
        <v/>
      </c>
      <c r="CA35" t="str">
        <f t="shared" si="3"/>
        <v/>
      </c>
      <c r="CB35" t="str">
        <f t="shared" si="72"/>
        <v/>
      </c>
      <c r="CC35" t="str">
        <f t="shared" si="56"/>
        <v/>
      </c>
      <c r="CD35" t="str">
        <f t="shared" si="57"/>
        <v/>
      </c>
      <c r="CE35" t="str">
        <f t="shared" si="58"/>
        <v/>
      </c>
      <c r="CF35" t="str">
        <f t="shared" si="59"/>
        <v/>
      </c>
      <c r="CG35" t="str">
        <f t="shared" si="60"/>
        <v/>
      </c>
      <c r="CH35" t="str">
        <f t="shared" si="61"/>
        <v/>
      </c>
      <c r="CI35" t="str">
        <f t="shared" si="62"/>
        <v/>
      </c>
      <c r="CJ35" t="str">
        <f t="shared" si="63"/>
        <v/>
      </c>
      <c r="CK35" t="str">
        <f t="shared" si="64"/>
        <v/>
      </c>
      <c r="CL35" t="str">
        <f t="shared" si="65"/>
        <v/>
      </c>
      <c r="CM35" t="str">
        <f t="shared" si="66"/>
        <v/>
      </c>
      <c r="CN35" t="str">
        <f t="shared" si="67"/>
        <v/>
      </c>
      <c r="CO35" t="str">
        <f t="shared" si="68"/>
        <v/>
      </c>
      <c r="CP35" t="str">
        <f t="shared" si="69"/>
        <v/>
      </c>
      <c r="CQ35" s="67"/>
      <c r="CR35" s="67"/>
      <c r="CS35" s="67"/>
      <c r="CT35" s="67"/>
    </row>
    <row r="36" spans="1:98" x14ac:dyDescent="0.25">
      <c r="A36" s="7">
        <v>30</v>
      </c>
      <c r="B36" s="7">
        <f>'список класса'!B36</f>
        <v>0</v>
      </c>
      <c r="C36" s="60"/>
      <c r="D36" s="59"/>
      <c r="E36" s="59"/>
      <c r="F36" s="59"/>
      <c r="G36" s="59"/>
      <c r="H36" s="59"/>
      <c r="I36" s="149">
        <f t="shared" si="4"/>
        <v>0</v>
      </c>
      <c r="J36" s="61"/>
      <c r="K36" s="61"/>
      <c r="L36" s="61"/>
      <c r="M36" s="61"/>
      <c r="N36" s="61"/>
      <c r="O36" s="61"/>
      <c r="P36" s="61"/>
      <c r="Q36" s="61"/>
      <c r="R36" s="61"/>
      <c r="S36" s="61"/>
      <c r="T36" s="61"/>
      <c r="U36" s="61"/>
      <c r="V36" s="61"/>
      <c r="W36" s="149">
        <f t="shared" si="5"/>
        <v>0</v>
      </c>
      <c r="X36" s="13" t="str">
        <f t="shared" si="6"/>
        <v>-</v>
      </c>
      <c r="Y36" s="14" t="str">
        <f t="shared" si="7"/>
        <v>-</v>
      </c>
      <c r="Z36" s="14" t="b">
        <f t="shared" si="8"/>
        <v>0</v>
      </c>
      <c r="AA36" s="39"/>
      <c r="AB36" s="39" t="str">
        <f t="shared" si="9"/>
        <v/>
      </c>
      <c r="AC36" s="39" t="str">
        <f t="shared" si="10"/>
        <v/>
      </c>
      <c r="AD36" s="39" t="str">
        <f t="shared" si="11"/>
        <v/>
      </c>
      <c r="AE36" s="39" t="str">
        <f t="shared" si="12"/>
        <v/>
      </c>
      <c r="AF36" s="39" t="str">
        <f t="shared" si="13"/>
        <v/>
      </c>
      <c r="AG36" s="39" t="str">
        <f t="shared" si="14"/>
        <v/>
      </c>
      <c r="AH36" s="39" t="str">
        <f t="shared" si="15"/>
        <v/>
      </c>
      <c r="AI36" s="39">
        <f t="shared" si="16"/>
        <v>0</v>
      </c>
      <c r="AJ36" s="39">
        <f t="shared" si="17"/>
        <v>0</v>
      </c>
      <c r="AK36">
        <f t="shared" si="18"/>
        <v>0</v>
      </c>
      <c r="AL36">
        <f t="shared" si="19"/>
        <v>0</v>
      </c>
      <c r="AM36">
        <f t="shared" si="20"/>
        <v>0</v>
      </c>
      <c r="AN36">
        <f t="shared" si="21"/>
        <v>0</v>
      </c>
      <c r="AO36" s="59">
        <f t="shared" si="0"/>
        <v>0</v>
      </c>
      <c r="AP36">
        <f t="shared" si="70"/>
        <v>2</v>
      </c>
      <c r="AQ36" t="str">
        <f t="shared" si="1"/>
        <v/>
      </c>
      <c r="AR36" t="str">
        <f t="shared" si="2"/>
        <v/>
      </c>
      <c r="AS36" t="str">
        <f t="shared" si="22"/>
        <v/>
      </c>
      <c r="AT36" t="str">
        <f t="shared" si="23"/>
        <v/>
      </c>
      <c r="AU36" t="str">
        <f t="shared" si="24"/>
        <v/>
      </c>
      <c r="AV36" t="str">
        <f t="shared" si="25"/>
        <v/>
      </c>
      <c r="AW36" t="str">
        <f t="shared" si="26"/>
        <v/>
      </c>
      <c r="AX36" t="str">
        <f t="shared" si="27"/>
        <v/>
      </c>
      <c r="AY36" t="str">
        <f t="shared" si="28"/>
        <v/>
      </c>
      <c r="AZ36" t="str">
        <f t="shared" si="29"/>
        <v/>
      </c>
      <c r="BA36" t="str">
        <f t="shared" si="30"/>
        <v/>
      </c>
      <c r="BB36" t="str">
        <f t="shared" si="31"/>
        <v/>
      </c>
      <c r="BC36" t="str">
        <f t="shared" si="32"/>
        <v/>
      </c>
      <c r="BD36" t="str">
        <f t="shared" si="33"/>
        <v/>
      </c>
      <c r="BE36" t="str">
        <f t="shared" si="34"/>
        <v/>
      </c>
      <c r="BF36" t="str">
        <f t="shared" si="35"/>
        <v/>
      </c>
      <c r="BG36" t="str">
        <f t="shared" si="36"/>
        <v/>
      </c>
      <c r="BH36" t="str">
        <f t="shared" si="37"/>
        <v/>
      </c>
      <c r="BI36" t="str">
        <f t="shared" si="38"/>
        <v/>
      </c>
      <c r="BJ36" t="str">
        <f t="shared" si="39"/>
        <v/>
      </c>
      <c r="BK36" t="str">
        <f t="shared" si="40"/>
        <v/>
      </c>
      <c r="BL36" t="str">
        <f t="shared" si="41"/>
        <v/>
      </c>
      <c r="BM36" t="str">
        <f t="shared" si="42"/>
        <v/>
      </c>
      <c r="BN36" t="str">
        <f t="shared" si="43"/>
        <v/>
      </c>
      <c r="BO36" t="str">
        <f t="shared" si="44"/>
        <v/>
      </c>
      <c r="BP36" t="str">
        <f t="shared" si="45"/>
        <v/>
      </c>
      <c r="BQ36" t="str">
        <f t="shared" si="46"/>
        <v/>
      </c>
      <c r="BR36" t="str">
        <f t="shared" si="47"/>
        <v/>
      </c>
      <c r="BS36" t="str">
        <f t="shared" si="48"/>
        <v/>
      </c>
      <c r="BT36" t="str">
        <f t="shared" si="49"/>
        <v/>
      </c>
      <c r="BU36" t="str">
        <f t="shared" si="50"/>
        <v/>
      </c>
      <c r="BV36" t="str">
        <f t="shared" si="51"/>
        <v/>
      </c>
      <c r="BX36" t="str">
        <f t="shared" si="52"/>
        <v/>
      </c>
      <c r="BY36" t="str">
        <f t="shared" si="53"/>
        <v/>
      </c>
      <c r="BZ36" t="str">
        <f t="shared" si="71"/>
        <v/>
      </c>
      <c r="CA36" t="str">
        <f t="shared" si="3"/>
        <v/>
      </c>
      <c r="CB36" t="str">
        <f t="shared" si="72"/>
        <v/>
      </c>
      <c r="CC36" t="str">
        <f t="shared" si="56"/>
        <v/>
      </c>
      <c r="CD36" t="str">
        <f t="shared" si="57"/>
        <v/>
      </c>
      <c r="CE36" t="str">
        <f t="shared" si="58"/>
        <v/>
      </c>
      <c r="CF36" t="str">
        <f t="shared" si="59"/>
        <v/>
      </c>
      <c r="CG36" t="str">
        <f t="shared" si="60"/>
        <v/>
      </c>
      <c r="CH36" t="str">
        <f t="shared" si="61"/>
        <v/>
      </c>
      <c r="CI36" t="str">
        <f t="shared" si="62"/>
        <v/>
      </c>
      <c r="CJ36" t="str">
        <f t="shared" si="63"/>
        <v/>
      </c>
      <c r="CK36" t="str">
        <f t="shared" si="64"/>
        <v/>
      </c>
      <c r="CL36" t="str">
        <f t="shared" si="65"/>
        <v/>
      </c>
      <c r="CM36" t="str">
        <f t="shared" si="66"/>
        <v/>
      </c>
      <c r="CN36" t="str">
        <f t="shared" si="67"/>
        <v/>
      </c>
      <c r="CO36" t="str">
        <f t="shared" si="68"/>
        <v/>
      </c>
      <c r="CP36" t="str">
        <f t="shared" si="69"/>
        <v/>
      </c>
      <c r="CQ36" s="67"/>
      <c r="CR36" s="67"/>
      <c r="CS36" s="67"/>
      <c r="CT36" s="67"/>
    </row>
    <row r="37" spans="1:98" x14ac:dyDescent="0.25">
      <c r="A37" s="7">
        <v>31</v>
      </c>
      <c r="B37" s="7">
        <f>'список класса'!B37</f>
        <v>0</v>
      </c>
      <c r="C37" s="60"/>
      <c r="D37" s="59"/>
      <c r="E37" s="59"/>
      <c r="F37" s="59"/>
      <c r="G37" s="59"/>
      <c r="H37" s="59"/>
      <c r="I37" s="149">
        <f t="shared" si="4"/>
        <v>0</v>
      </c>
      <c r="J37" s="61"/>
      <c r="K37" s="61"/>
      <c r="L37" s="61"/>
      <c r="M37" s="61"/>
      <c r="N37" s="61"/>
      <c r="O37" s="61"/>
      <c r="P37" s="61"/>
      <c r="Q37" s="61"/>
      <c r="R37" s="61"/>
      <c r="S37" s="61"/>
      <c r="T37" s="61"/>
      <c r="U37" s="61"/>
      <c r="V37" s="61"/>
      <c r="W37" s="149">
        <f t="shared" si="5"/>
        <v>0</v>
      </c>
      <c r="X37" s="13" t="str">
        <f t="shared" si="6"/>
        <v>-</v>
      </c>
      <c r="Y37" s="14" t="str">
        <f t="shared" si="7"/>
        <v>-</v>
      </c>
      <c r="Z37" s="14" t="b">
        <f t="shared" si="8"/>
        <v>0</v>
      </c>
      <c r="AA37" s="39"/>
      <c r="AB37" s="39" t="str">
        <f t="shared" si="9"/>
        <v/>
      </c>
      <c r="AC37" s="39" t="str">
        <f t="shared" si="10"/>
        <v/>
      </c>
      <c r="AD37" s="39" t="str">
        <f t="shared" si="11"/>
        <v/>
      </c>
      <c r="AE37" s="39" t="str">
        <f t="shared" si="12"/>
        <v/>
      </c>
      <c r="AF37" s="39" t="str">
        <f t="shared" si="13"/>
        <v/>
      </c>
      <c r="AG37" s="39" t="str">
        <f t="shared" si="14"/>
        <v/>
      </c>
      <c r="AH37" s="39" t="str">
        <f t="shared" si="15"/>
        <v/>
      </c>
      <c r="AI37" s="39">
        <f t="shared" si="16"/>
        <v>0</v>
      </c>
      <c r="AJ37" s="39">
        <f t="shared" si="17"/>
        <v>0</v>
      </c>
      <c r="AK37">
        <f t="shared" si="18"/>
        <v>0</v>
      </c>
      <c r="AL37">
        <f t="shared" si="19"/>
        <v>0</v>
      </c>
      <c r="AM37">
        <f t="shared" si="20"/>
        <v>0</v>
      </c>
      <c r="AN37">
        <f t="shared" si="21"/>
        <v>0</v>
      </c>
      <c r="AO37" s="59">
        <f t="shared" si="0"/>
        <v>0</v>
      </c>
      <c r="AP37">
        <f t="shared" si="70"/>
        <v>2</v>
      </c>
      <c r="AQ37" t="str">
        <f t="shared" si="1"/>
        <v/>
      </c>
      <c r="AR37" t="str">
        <f t="shared" si="2"/>
        <v/>
      </c>
      <c r="AS37" t="str">
        <f t="shared" si="22"/>
        <v/>
      </c>
      <c r="AT37" t="str">
        <f t="shared" si="23"/>
        <v/>
      </c>
      <c r="AU37" t="str">
        <f t="shared" si="24"/>
        <v/>
      </c>
      <c r="AV37" t="str">
        <f t="shared" si="25"/>
        <v/>
      </c>
      <c r="AW37" t="str">
        <f t="shared" si="26"/>
        <v/>
      </c>
      <c r="AX37" t="str">
        <f t="shared" si="27"/>
        <v/>
      </c>
      <c r="AY37" t="str">
        <f t="shared" si="28"/>
        <v/>
      </c>
      <c r="AZ37" t="str">
        <f t="shared" si="29"/>
        <v/>
      </c>
      <c r="BA37" t="str">
        <f t="shared" si="30"/>
        <v/>
      </c>
      <c r="BB37" t="str">
        <f t="shared" si="31"/>
        <v/>
      </c>
      <c r="BC37" t="str">
        <f t="shared" si="32"/>
        <v/>
      </c>
      <c r="BD37" t="str">
        <f t="shared" si="33"/>
        <v/>
      </c>
      <c r="BE37" t="str">
        <f t="shared" si="34"/>
        <v/>
      </c>
      <c r="BF37" t="str">
        <f t="shared" si="35"/>
        <v/>
      </c>
      <c r="BG37" t="str">
        <f t="shared" si="36"/>
        <v/>
      </c>
      <c r="BH37" t="str">
        <f t="shared" si="37"/>
        <v/>
      </c>
      <c r="BI37" t="str">
        <f t="shared" si="38"/>
        <v/>
      </c>
      <c r="BJ37" t="str">
        <f t="shared" si="39"/>
        <v/>
      </c>
      <c r="BK37" t="str">
        <f t="shared" si="40"/>
        <v/>
      </c>
      <c r="BL37" t="str">
        <f t="shared" si="41"/>
        <v/>
      </c>
      <c r="BM37" t="str">
        <f t="shared" si="42"/>
        <v/>
      </c>
      <c r="BN37" t="str">
        <f t="shared" si="43"/>
        <v/>
      </c>
      <c r="BO37" t="str">
        <f t="shared" si="44"/>
        <v/>
      </c>
      <c r="BP37" t="str">
        <f t="shared" si="45"/>
        <v/>
      </c>
      <c r="BQ37" t="str">
        <f t="shared" si="46"/>
        <v/>
      </c>
      <c r="BR37" t="str">
        <f t="shared" si="47"/>
        <v/>
      </c>
      <c r="BS37" t="str">
        <f t="shared" si="48"/>
        <v/>
      </c>
      <c r="BT37" t="str">
        <f t="shared" si="49"/>
        <v/>
      </c>
      <c r="BU37" t="str">
        <f t="shared" si="50"/>
        <v/>
      </c>
      <c r="BV37" t="str">
        <f t="shared" si="51"/>
        <v/>
      </c>
      <c r="BX37" t="str">
        <f t="shared" si="52"/>
        <v/>
      </c>
      <c r="BY37" t="str">
        <f t="shared" si="53"/>
        <v/>
      </c>
      <c r="BZ37" t="str">
        <f t="shared" si="71"/>
        <v/>
      </c>
      <c r="CA37" t="str">
        <f t="shared" si="3"/>
        <v/>
      </c>
      <c r="CB37" t="str">
        <f t="shared" si="72"/>
        <v/>
      </c>
      <c r="CC37" t="str">
        <f t="shared" si="56"/>
        <v/>
      </c>
      <c r="CD37" t="str">
        <f t="shared" si="57"/>
        <v/>
      </c>
      <c r="CE37" t="str">
        <f t="shared" si="58"/>
        <v/>
      </c>
      <c r="CF37" t="str">
        <f t="shared" si="59"/>
        <v/>
      </c>
      <c r="CG37" t="str">
        <f t="shared" si="60"/>
        <v/>
      </c>
      <c r="CH37" t="str">
        <f t="shared" si="61"/>
        <v/>
      </c>
      <c r="CI37" t="str">
        <f t="shared" si="62"/>
        <v/>
      </c>
      <c r="CJ37" t="str">
        <f t="shared" si="63"/>
        <v/>
      </c>
      <c r="CK37" t="str">
        <f t="shared" si="64"/>
        <v/>
      </c>
      <c r="CL37" t="str">
        <f t="shared" si="65"/>
        <v/>
      </c>
      <c r="CM37" t="str">
        <f t="shared" si="66"/>
        <v/>
      </c>
      <c r="CN37" t="str">
        <f t="shared" si="67"/>
        <v/>
      </c>
      <c r="CO37" t="str">
        <f t="shared" si="68"/>
        <v/>
      </c>
      <c r="CP37" t="str">
        <f t="shared" si="69"/>
        <v/>
      </c>
      <c r="CQ37" s="67"/>
      <c r="CR37" s="67"/>
      <c r="CS37" s="67"/>
      <c r="CT37" s="67"/>
    </row>
    <row r="38" spans="1:98" x14ac:dyDescent="0.25">
      <c r="A38" s="7">
        <v>32</v>
      </c>
      <c r="B38" s="7">
        <f>'список класса'!B38</f>
        <v>0</v>
      </c>
      <c r="C38" s="60"/>
      <c r="D38" s="59"/>
      <c r="E38" s="59"/>
      <c r="F38" s="59"/>
      <c r="G38" s="59"/>
      <c r="H38" s="59"/>
      <c r="I38" s="149">
        <f t="shared" si="4"/>
        <v>0</v>
      </c>
      <c r="J38" s="61"/>
      <c r="K38" s="61"/>
      <c r="L38" s="61"/>
      <c r="M38" s="61"/>
      <c r="N38" s="61"/>
      <c r="O38" s="61"/>
      <c r="P38" s="61"/>
      <c r="Q38" s="61"/>
      <c r="R38" s="61"/>
      <c r="S38" s="61"/>
      <c r="T38" s="61"/>
      <c r="U38" s="61"/>
      <c r="V38" s="61"/>
      <c r="W38" s="149">
        <f t="shared" si="5"/>
        <v>0</v>
      </c>
      <c r="X38" s="13" t="str">
        <f t="shared" si="6"/>
        <v>-</v>
      </c>
      <c r="Y38" s="14" t="str">
        <f t="shared" si="7"/>
        <v>-</v>
      </c>
      <c r="Z38" s="14" t="b">
        <f t="shared" si="8"/>
        <v>0</v>
      </c>
      <c r="AA38" s="39"/>
      <c r="AB38" s="39" t="str">
        <f t="shared" si="9"/>
        <v/>
      </c>
      <c r="AC38" s="39" t="str">
        <f t="shared" si="10"/>
        <v/>
      </c>
      <c r="AD38" s="39" t="str">
        <f t="shared" si="11"/>
        <v/>
      </c>
      <c r="AE38" s="39" t="str">
        <f t="shared" ref="AE38" si="73">IF(Z38=4,CONCATENATE($B$7,","),"")</f>
        <v/>
      </c>
      <c r="AF38" s="39" t="str">
        <f t="shared" si="13"/>
        <v/>
      </c>
      <c r="AG38" s="39" t="str">
        <f t="shared" si="14"/>
        <v/>
      </c>
      <c r="AH38" s="39" t="str">
        <f t="shared" si="15"/>
        <v/>
      </c>
      <c r="AI38" s="39">
        <f t="shared" si="16"/>
        <v>0</v>
      </c>
      <c r="AJ38" s="39">
        <f t="shared" si="17"/>
        <v>0</v>
      </c>
      <c r="AK38">
        <f t="shared" si="18"/>
        <v>0</v>
      </c>
      <c r="AL38">
        <f t="shared" si="19"/>
        <v>0</v>
      </c>
      <c r="AM38">
        <f t="shared" si="20"/>
        <v>0</v>
      </c>
      <c r="AN38">
        <f t="shared" si="21"/>
        <v>0</v>
      </c>
      <c r="AO38" s="59">
        <f t="shared" si="0"/>
        <v>0</v>
      </c>
      <c r="AP38">
        <f t="shared" si="70"/>
        <v>2</v>
      </c>
      <c r="AQ38" t="str">
        <f t="shared" si="1"/>
        <v/>
      </c>
      <c r="AR38" t="str">
        <f t="shared" si="2"/>
        <v/>
      </c>
      <c r="AS38" t="str">
        <f t="shared" si="22"/>
        <v/>
      </c>
      <c r="AT38" t="str">
        <f t="shared" si="23"/>
        <v/>
      </c>
      <c r="AU38" t="str">
        <f t="shared" si="24"/>
        <v/>
      </c>
      <c r="AV38" t="str">
        <f t="shared" si="25"/>
        <v/>
      </c>
      <c r="AW38" t="str">
        <f t="shared" si="26"/>
        <v/>
      </c>
      <c r="AX38" t="str">
        <f t="shared" si="27"/>
        <v/>
      </c>
      <c r="AY38" t="str">
        <f t="shared" si="28"/>
        <v/>
      </c>
      <c r="AZ38" t="str">
        <f t="shared" si="29"/>
        <v/>
      </c>
      <c r="BA38" t="str">
        <f t="shared" si="30"/>
        <v/>
      </c>
      <c r="BB38" t="str">
        <f t="shared" si="31"/>
        <v/>
      </c>
      <c r="BC38" t="str">
        <f t="shared" si="32"/>
        <v/>
      </c>
      <c r="BD38" t="str">
        <f t="shared" si="33"/>
        <v/>
      </c>
      <c r="BE38" t="str">
        <f t="shared" si="34"/>
        <v/>
      </c>
      <c r="BF38" t="str">
        <f t="shared" si="35"/>
        <v/>
      </c>
      <c r="BG38" t="str">
        <f t="shared" si="36"/>
        <v/>
      </c>
      <c r="BH38" t="str">
        <f t="shared" si="37"/>
        <v/>
      </c>
      <c r="BI38" t="str">
        <f t="shared" si="38"/>
        <v/>
      </c>
      <c r="BJ38" t="str">
        <f t="shared" si="39"/>
        <v/>
      </c>
      <c r="BK38" t="str">
        <f t="shared" si="40"/>
        <v/>
      </c>
      <c r="BL38" t="str">
        <f t="shared" si="41"/>
        <v/>
      </c>
      <c r="BM38" t="str">
        <f t="shared" si="42"/>
        <v/>
      </c>
      <c r="BN38" t="str">
        <f t="shared" si="43"/>
        <v/>
      </c>
      <c r="BO38" t="str">
        <f t="shared" si="44"/>
        <v/>
      </c>
      <c r="BP38" t="str">
        <f t="shared" si="45"/>
        <v/>
      </c>
      <c r="BQ38" t="str">
        <f t="shared" si="46"/>
        <v/>
      </c>
      <c r="BR38" t="str">
        <f t="shared" si="47"/>
        <v/>
      </c>
      <c r="BS38" t="str">
        <f t="shared" si="48"/>
        <v/>
      </c>
      <c r="BT38" t="str">
        <f t="shared" si="49"/>
        <v/>
      </c>
      <c r="BU38" t="str">
        <f t="shared" si="50"/>
        <v/>
      </c>
      <c r="BV38" t="str">
        <f t="shared" si="51"/>
        <v/>
      </c>
      <c r="BX38" t="str">
        <f t="shared" si="52"/>
        <v/>
      </c>
      <c r="BY38" t="str">
        <f t="shared" si="53"/>
        <v/>
      </c>
      <c r="BZ38" t="str">
        <f t="shared" si="71"/>
        <v/>
      </c>
      <c r="CA38" t="str">
        <f t="shared" si="3"/>
        <v/>
      </c>
      <c r="CB38" t="str">
        <f t="shared" si="72"/>
        <v/>
      </c>
      <c r="CC38" t="str">
        <f t="shared" si="56"/>
        <v/>
      </c>
      <c r="CD38" t="str">
        <f t="shared" si="57"/>
        <v/>
      </c>
      <c r="CE38" t="str">
        <f t="shared" si="58"/>
        <v/>
      </c>
      <c r="CF38" t="str">
        <f t="shared" si="59"/>
        <v/>
      </c>
      <c r="CG38" t="str">
        <f t="shared" si="60"/>
        <v/>
      </c>
      <c r="CH38" t="str">
        <f t="shared" si="61"/>
        <v/>
      </c>
      <c r="CI38" t="str">
        <f t="shared" si="62"/>
        <v/>
      </c>
      <c r="CJ38" t="str">
        <f t="shared" si="63"/>
        <v/>
      </c>
      <c r="CK38" t="str">
        <f t="shared" si="64"/>
        <v/>
      </c>
      <c r="CL38" t="str">
        <f t="shared" si="65"/>
        <v/>
      </c>
      <c r="CM38" t="str">
        <f t="shared" si="66"/>
        <v/>
      </c>
      <c r="CN38" t="str">
        <f t="shared" si="67"/>
        <v/>
      </c>
      <c r="CO38" t="str">
        <f t="shared" si="68"/>
        <v/>
      </c>
      <c r="CP38" t="str">
        <f t="shared" si="69"/>
        <v/>
      </c>
      <c r="CQ38" s="67"/>
      <c r="CR38" s="67"/>
      <c r="CS38" s="67"/>
      <c r="CT38" s="67"/>
    </row>
    <row r="39" spans="1:98" x14ac:dyDescent="0.25">
      <c r="A39" s="7">
        <v>33</v>
      </c>
      <c r="B39" s="7">
        <f>'список класса'!B39</f>
        <v>0</v>
      </c>
      <c r="C39" s="60"/>
      <c r="D39" s="59"/>
      <c r="E39" s="59"/>
      <c r="F39" s="59"/>
      <c r="G39" s="59"/>
      <c r="H39" s="59"/>
      <c r="I39" s="149">
        <f t="shared" si="4"/>
        <v>0</v>
      </c>
      <c r="J39" s="61"/>
      <c r="K39" s="61"/>
      <c r="L39" s="61"/>
      <c r="M39" s="61"/>
      <c r="N39" s="61"/>
      <c r="O39" s="61"/>
      <c r="P39" s="61"/>
      <c r="Q39" s="61"/>
      <c r="R39" s="61"/>
      <c r="S39" s="61"/>
      <c r="T39" s="61"/>
      <c r="U39" s="61"/>
      <c r="V39" s="61"/>
      <c r="W39" s="149">
        <f t="shared" si="5"/>
        <v>0</v>
      </c>
      <c r="X39" s="13" t="str">
        <f t="shared" si="6"/>
        <v>-</v>
      </c>
      <c r="Y39" s="14" t="str">
        <f t="shared" si="7"/>
        <v>-</v>
      </c>
      <c r="Z39" s="14" t="b">
        <f t="shared" si="8"/>
        <v>0</v>
      </c>
      <c r="AA39" s="39"/>
      <c r="AB39" s="39" t="str">
        <f t="shared" si="9"/>
        <v/>
      </c>
      <c r="AC39" s="39" t="str">
        <f t="shared" si="10"/>
        <v/>
      </c>
      <c r="AD39" s="39" t="str">
        <f t="shared" ref="AD39" si="74">IF(Z39=5,CONCATENATE(B39,","),"")</f>
        <v/>
      </c>
      <c r="AE39" s="39" t="str">
        <f>IF(Z39=4,CONCATENATE(B39,"."),"")</f>
        <v/>
      </c>
      <c r="AF39" s="39" t="str">
        <f>IF(Z39=3,CONCATENATE(B39,"."),"")</f>
        <v/>
      </c>
      <c r="AG39" s="39" t="str">
        <f>IF(Z39=2,CONCATENATE(B39,"."),"")</f>
        <v/>
      </c>
      <c r="AH39" s="39" t="str">
        <f>IF(C39="н",CONCATENATE(B39,"."),"")</f>
        <v/>
      </c>
      <c r="AI39" s="39">
        <f t="shared" si="16"/>
        <v>0</v>
      </c>
      <c r="AJ39" s="39">
        <f t="shared" si="17"/>
        <v>0</v>
      </c>
      <c r="AK39">
        <f t="shared" si="18"/>
        <v>0</v>
      </c>
      <c r="AL39">
        <f t="shared" si="19"/>
        <v>0</v>
      </c>
      <c r="AM39">
        <f t="shared" si="20"/>
        <v>0</v>
      </c>
      <c r="AN39">
        <f t="shared" si="21"/>
        <v>0</v>
      </c>
      <c r="AO39" s="59">
        <f t="shared" si="0"/>
        <v>0</v>
      </c>
      <c r="AP39">
        <f t="shared" si="70"/>
        <v>2</v>
      </c>
      <c r="AQ39" t="str">
        <f t="shared" si="1"/>
        <v/>
      </c>
      <c r="AR39" t="str">
        <f t="shared" si="2"/>
        <v/>
      </c>
      <c r="AS39" t="str">
        <f t="shared" si="22"/>
        <v/>
      </c>
      <c r="AT39" t="str">
        <f t="shared" si="23"/>
        <v/>
      </c>
      <c r="AU39" t="str">
        <f t="shared" si="24"/>
        <v/>
      </c>
      <c r="AV39" t="str">
        <f t="shared" si="25"/>
        <v/>
      </c>
      <c r="AW39" t="str">
        <f t="shared" si="26"/>
        <v/>
      </c>
      <c r="AX39" t="str">
        <f t="shared" si="27"/>
        <v/>
      </c>
      <c r="AY39" t="str">
        <f t="shared" si="28"/>
        <v/>
      </c>
      <c r="AZ39" t="str">
        <f t="shared" si="29"/>
        <v/>
      </c>
      <c r="BA39" t="str">
        <f t="shared" si="30"/>
        <v/>
      </c>
      <c r="BB39" t="str">
        <f t="shared" si="31"/>
        <v/>
      </c>
      <c r="BC39" t="str">
        <f t="shared" si="32"/>
        <v/>
      </c>
      <c r="BD39" t="str">
        <f t="shared" si="33"/>
        <v/>
      </c>
      <c r="BE39" t="str">
        <f t="shared" si="34"/>
        <v/>
      </c>
      <c r="BF39" t="str">
        <f t="shared" si="35"/>
        <v/>
      </c>
      <c r="BG39" t="str">
        <f t="shared" si="36"/>
        <v/>
      </c>
      <c r="BH39" t="str">
        <f t="shared" si="37"/>
        <v/>
      </c>
      <c r="BI39" t="str">
        <f t="shared" si="38"/>
        <v/>
      </c>
      <c r="BJ39" t="str">
        <f t="shared" si="39"/>
        <v/>
      </c>
      <c r="BK39" t="str">
        <f t="shared" si="40"/>
        <v/>
      </c>
      <c r="BL39" t="str">
        <f t="shared" si="41"/>
        <v/>
      </c>
      <c r="BM39" t="str">
        <f t="shared" si="42"/>
        <v/>
      </c>
      <c r="BN39" t="str">
        <f t="shared" si="43"/>
        <v/>
      </c>
      <c r="BO39" t="str">
        <f t="shared" si="44"/>
        <v/>
      </c>
      <c r="BP39" t="str">
        <f t="shared" si="45"/>
        <v/>
      </c>
      <c r="BQ39" t="str">
        <f t="shared" si="46"/>
        <v/>
      </c>
      <c r="BR39" t="str">
        <f t="shared" si="47"/>
        <v/>
      </c>
      <c r="BS39" t="str">
        <f t="shared" si="48"/>
        <v/>
      </c>
      <c r="BT39" t="str">
        <f t="shared" si="49"/>
        <v/>
      </c>
      <c r="BU39" t="str">
        <f t="shared" si="50"/>
        <v/>
      </c>
      <c r="BV39" t="str">
        <f t="shared" si="51"/>
        <v/>
      </c>
      <c r="BX39" t="str">
        <f t="shared" si="52"/>
        <v/>
      </c>
      <c r="BY39" t="str">
        <f t="shared" si="53"/>
        <v/>
      </c>
      <c r="BZ39" t="str">
        <f t="shared" si="71"/>
        <v/>
      </c>
      <c r="CA39" t="str">
        <f>IF(Z39="","",IF(Z39="н","",IF(AND(BZ39&gt;=0,BZ39&lt;=1),CONCATENATE(B39,"."),"")))</f>
        <v/>
      </c>
      <c r="CB39" t="str">
        <f t="shared" si="72"/>
        <v/>
      </c>
      <c r="CC39" t="str">
        <f t="shared" si="56"/>
        <v/>
      </c>
      <c r="CD39" t="str">
        <f t="shared" si="57"/>
        <v/>
      </c>
      <c r="CE39" t="str">
        <f t="shared" si="58"/>
        <v/>
      </c>
      <c r="CF39" t="str">
        <f t="shared" si="59"/>
        <v/>
      </c>
      <c r="CG39" t="str">
        <f t="shared" si="60"/>
        <v/>
      </c>
      <c r="CH39" t="str">
        <f t="shared" si="61"/>
        <v/>
      </c>
      <c r="CI39" t="str">
        <f t="shared" si="62"/>
        <v/>
      </c>
      <c r="CJ39" t="str">
        <f t="shared" si="63"/>
        <v/>
      </c>
      <c r="CK39" t="str">
        <f t="shared" si="64"/>
        <v/>
      </c>
      <c r="CL39" t="str">
        <f t="shared" si="65"/>
        <v/>
      </c>
      <c r="CM39" t="str">
        <f t="shared" si="66"/>
        <v/>
      </c>
      <c r="CN39" t="str">
        <f t="shared" si="67"/>
        <v/>
      </c>
      <c r="CO39" t="str">
        <f t="shared" si="68"/>
        <v/>
      </c>
      <c r="CP39" t="str">
        <f t="shared" si="69"/>
        <v/>
      </c>
      <c r="CQ39" s="67"/>
      <c r="CR39" s="67"/>
      <c r="CS39" s="67"/>
      <c r="CT39" s="67"/>
    </row>
    <row r="40" spans="1:98" hidden="1" x14ac:dyDescent="0.25">
      <c r="A40" s="37"/>
      <c r="B40" s="8" t="s">
        <v>60</v>
      </c>
      <c r="C40" s="8"/>
      <c r="D40" s="8">
        <f>SUM(D7:D39)</f>
        <v>0</v>
      </c>
      <c r="E40" s="8">
        <f>SUM(E7:E39)</f>
        <v>0</v>
      </c>
      <c r="F40" s="8">
        <f>SUM(F7:F39)</f>
        <v>0</v>
      </c>
      <c r="G40" s="8">
        <f>SUM(G7:G39)</f>
        <v>0</v>
      </c>
      <c r="H40" s="8">
        <f>SUM(H7:H39)</f>
        <v>0</v>
      </c>
      <c r="I40" s="8"/>
      <c r="J40" s="8">
        <f>SUM(J7:J39)</f>
        <v>0</v>
      </c>
      <c r="K40" s="8">
        <f t="shared" ref="K40:U40" si="75">SUM(K7:K39)</f>
        <v>0</v>
      </c>
      <c r="L40" s="8">
        <f t="shared" si="75"/>
        <v>0</v>
      </c>
      <c r="M40" s="8">
        <f t="shared" si="75"/>
        <v>0</v>
      </c>
      <c r="N40" s="8">
        <f t="shared" si="75"/>
        <v>0</v>
      </c>
      <c r="O40" s="8">
        <f t="shared" si="75"/>
        <v>0</v>
      </c>
      <c r="P40" s="8">
        <f t="shared" si="75"/>
        <v>0</v>
      </c>
      <c r="Q40" s="8">
        <f t="shared" si="75"/>
        <v>0</v>
      </c>
      <c r="R40" s="8">
        <f t="shared" si="75"/>
        <v>0</v>
      </c>
      <c r="S40" s="8">
        <f t="shared" si="75"/>
        <v>0</v>
      </c>
      <c r="T40" s="8">
        <f t="shared" si="75"/>
        <v>0</v>
      </c>
      <c r="U40" s="8">
        <f t="shared" si="75"/>
        <v>0</v>
      </c>
      <c r="V40" s="8">
        <f>SUM(V7:V39)</f>
        <v>36</v>
      </c>
      <c r="W40" s="8"/>
      <c r="X40" s="13"/>
      <c r="Y40" s="17"/>
      <c r="Z40" s="18"/>
      <c r="AA40" s="39"/>
      <c r="AB40" s="39" t="str">
        <f>CONCATENATE(AB7,AB8,AB9,AB10,AB11,AB12,AB13,AB14,AB15,AB16,AB17,AB18,AB19,AB20,AB21,AB22,AB23,AB24,AB25,AB26,AB27,AB28,AB29,AB30,AB31,AB32,AB33,AB34,AB35,AB36,AB37,AB38,AB39)</f>
        <v/>
      </c>
      <c r="AC40" s="39" t="str">
        <f>CONCATENATE(AC7,AC8,AC9,AC10,AC11,AC12,AC13,AC14,AC15,AC16,AC17,AC18,AC19,AC20,AC21,AC22,AC23,AC24,AC25,AC26,AC27,AC28,AC29,AC30,AC31,AC32,AC33,AC34,AC35,AC36,AC37,AC38,AC39)</f>
        <v/>
      </c>
      <c r="AD40" s="39" t="str">
        <f>CONCATENATE(AD7,AD8,AD9,AD10,AD11,AD12,AD13,AD14,AD15,AD16,AD17,AD18,AD19,AD20,AD21,AD22,AD23,AD24,AD25,AD26,AD27,AD28,AD29,AD30,AD31,AD32,AD33,AD34,AD35,AD36,AD37,AD38,AD39)</f>
        <v/>
      </c>
      <c r="AE40" s="39" t="str">
        <f t="shared" ref="AE40:AH40" si="76">CONCATENATE(AE7,AE8,AE9,AE10,AE11,AE12,AE13,AE14,AE15,AE16,AE17,AE18,AE19,AE20,AE21,AE22,AE23,AE24,AE25,AE26,AE27,AE28,AE29,AE30,AE31,AE32,AE33,AE34,AE35,AE36,AE37,AE38,AE39)</f>
        <v/>
      </c>
      <c r="AF40" s="39" t="str">
        <f t="shared" si="76"/>
        <v/>
      </c>
      <c r="AG40" s="39" t="str">
        <f t="shared" si="76"/>
        <v/>
      </c>
      <c r="AH40" s="39" t="str">
        <f t="shared" si="76"/>
        <v/>
      </c>
      <c r="AI40" s="39"/>
      <c r="AQ40" t="str">
        <f>CONCATENATE(AQ7,AQ8,AQ9,AQ10,AQ11,AQ12,AQ13,AQ14,AQ15,AQ16,AQ17,AQ18,AQ19,AQ20,AQ21,AQ22,AQ23,AQ24,AQ25,AQ26,AQ27,AQ28,AQ29,AQ30,AQ31,AQ32,AQ33,AQ34,AQ35,AQ36,AQ37,AQ38,AQ39)</f>
        <v/>
      </c>
      <c r="AR40" t="str">
        <f t="shared" ref="AR40" si="77">CONCATENATE(AR7,AR8,AR9,AR10,AR11,AR12,AR13,AR14,AR15,AR16,AR17,AR18,AR19,AR20,AR21,AR22,AR23,AR24,AR25,AR26,AR27,AR28,AR29,AR30,AR31,AR32,AR33,AR34,AR35,AR36,AR37,AR38,AR39)</f>
        <v/>
      </c>
      <c r="AS40" t="str">
        <f t="shared" ref="AS40" si="78">CONCATENATE(AS7,AS8,AS9,AS10,AS11,AS12,AS13,AS14,AS15,AS16,AS17,AS18,AS19,AS20,AS21,AS22,AS23,AS24,AS25,AS26,AS27,AS28,AS29,AS30,AS31,AS32,AS33,AS34,AS35,AS36,AS37,AS38,AS39)</f>
        <v/>
      </c>
      <c r="AT40" t="str">
        <f t="shared" ref="AT40" si="79">CONCATENATE(AT7,AT8,AT9,AT10,AT11,AT12,AT13,AT14,AT15,AT16,AT17,AT18,AT19,AT20,AT21,AT22,AT23,AT24,AT25,AT26,AT27,AT28,AT29,AT30,AT31,AT32,AT33,AT34,AT35,AT36,AT37,AT38,AT39)</f>
        <v/>
      </c>
      <c r="AU40" t="str">
        <f t="shared" ref="AU40" si="80">CONCATENATE(AU7,AU8,AU9,AU10,AU11,AU12,AU13,AU14,AU15,AU16,AU17,AU18,AU19,AU20,AU21,AU22,AU23,AU24,AU25,AU26,AU27,AU28,AU29,AU30,AU31,AU32,AU33,AU34,AU35,AU36,AU37,AU38,AU39)</f>
        <v/>
      </c>
      <c r="AV40" t="str">
        <f t="shared" ref="AV40" si="81">CONCATENATE(AV7,AV8,AV9,AV10,AV11,AV12,AV13,AV14,AV15,AV16,AV17,AV18,AV19,AV20,AV21,AV22,AV23,AV24,AV25,AV26,AV27,AV28,AV29,AV30,AV31,AV32,AV33,AV34,AV35,AV36,AV37,AV38,AV39)</f>
        <v/>
      </c>
      <c r="AW40" t="str">
        <f t="shared" ref="AW40" si="82">CONCATENATE(AW7,AW8,AW9,AW10,AW11,AW12,AW13,AW14,AW15,AW16,AW17,AW18,AW19,AW20,AW21,AW22,AW23,AW24,AW25,AW26,AW27,AW28,AW29,AW30,AW31,AW32,AW33,AW34,AW35,AW36,AW37,AW38,AW39)</f>
        <v/>
      </c>
      <c r="AX40" t="str">
        <f t="shared" ref="AX40" si="83">CONCATENATE(AX7,AX8,AX9,AX10,AX11,AX12,AX13,AX14,AX15,AX16,AX17,AX18,AX19,AX20,AX21,AX22,AX23,AX24,AX25,AX26,AX27,AX28,AX29,AX30,AX31,AX32,AX33,AX34,AX35,AX36,AX37,AX38,AX39)</f>
        <v/>
      </c>
      <c r="AY40" t="str">
        <f t="shared" ref="AY40" si="84">CONCATENATE(AY7,AY8,AY9,AY10,AY11,AY12,AY13,AY14,AY15,AY16,AY17,AY18,AY19,AY20,AY21,AY22,AY23,AY24,AY25,AY26,AY27,AY28,AY29,AY30,AY31,AY32,AY33,AY34,AY35,AY36,AY37,AY38,AY39)</f>
        <v/>
      </c>
      <c r="AZ40" t="str">
        <f t="shared" ref="AZ40" si="85">CONCATENATE(AZ7,AZ8,AZ9,AZ10,AZ11,AZ12,AZ13,AZ14,AZ15,AZ16,AZ17,AZ18,AZ19,AZ20,AZ21,AZ22,AZ23,AZ24,AZ25,AZ26,AZ27,AZ28,AZ29,AZ30,AZ31,AZ32,AZ33,AZ34,AZ35,AZ36,AZ37,AZ38,AZ39)</f>
        <v/>
      </c>
      <c r="BA40" t="str">
        <f t="shared" ref="BA40" si="86">CONCATENATE(BA7,BA8,BA9,BA10,BA11,BA12,BA13,BA14,BA15,BA16,BA17,BA18,BA19,BA20,BA21,BA22,BA23,BA24,BA25,BA26,BA27,BA28,BA29,BA30,BA31,BA32,BA33,BA34,BA35,BA36,BA37,BA38,BA39)</f>
        <v/>
      </c>
      <c r="BB40" t="str">
        <f t="shared" ref="BB40" si="87">CONCATENATE(BB7,BB8,BB9,BB10,BB11,BB12,BB13,BB14,BB15,BB16,BB17,BB18,BB19,BB20,BB21,BB22,BB23,BB24,BB25,BB26,BB27,BB28,BB29,BB30,BB31,BB32,BB33,BB34,BB35,BB36,BB37,BB38,BB39)</f>
        <v/>
      </c>
      <c r="BC40" t="str">
        <f t="shared" ref="BC40:BD40" si="88">CONCATENATE(BC7,BC8,BC9,BC10,BC11,BC12,BC13,BC14,BC15,BC16,BC17,BC18,BC19,BC20,BC21,BC22,BC23,BC24,BC25,BC26,BC27,BC28,BC29,BC30,BC31,BC32,BC33,BC34,BC35,BC36,BC37,BC38,BC39)</f>
        <v/>
      </c>
      <c r="BD40" t="str">
        <f t="shared" si="88"/>
        <v/>
      </c>
      <c r="BE40" t="str">
        <f t="shared" ref="BE40" si="89">CONCATENATE(BE7,BE8,BE9,BE10,BE11,BE12,BE13,BE14,BE15,BE16,BE17,BE18,BE19,BE20,BE21,BE22,BE23,BE24,BE25,BE26,BE27,BE28,BE29,BE30,BE31,BE32,BE33,BE34,BE35,BE36,BE37,BE38,BE39)</f>
        <v/>
      </c>
      <c r="BF40" t="str">
        <f t="shared" ref="BF40" si="90">CONCATENATE(BF7,BF8,BF9,BF10,BF11,BF12,BF13,BF14,BF15,BF16,BF17,BF18,BF19,BF20,BF21,BF22,BF23,BF24,BF25,BF26,BF27,BF28,BF29,BF30,BF31,BF32,BF33,BF34,BF35,BF36,BF37,BF38,BF39)</f>
        <v/>
      </c>
      <c r="BI40" t="str">
        <f t="shared" si="38"/>
        <v/>
      </c>
      <c r="CG40" t="str">
        <f t="shared" ref="CG40:CG54" si="91">IF(Z40="","",IF(Z40="н","",IF(L40=0,CONCATENATE(B40,","),"")))</f>
        <v/>
      </c>
      <c r="CK40" t="str">
        <f t="shared" ref="CK40:CK54" si="92">IF(Z40="","",IF(Z40="н","",IF(P40=0,CONCATENATE(B40,","),"")))</f>
        <v/>
      </c>
      <c r="CL40" t="str">
        <f t="shared" ref="CL40:CL54" si="93">IF(Z40="","",IF(Z40="н","",IF(Q40=0,CONCATENATE(B40,","),"")))</f>
        <v/>
      </c>
      <c r="CM40" t="str">
        <f t="shared" ref="CM40:CM54" si="94">IF(Z40="","",IF(Z40="н","",IF(R40=0,CONCATENATE(B40,","),"")))</f>
        <v/>
      </c>
      <c r="CN40" t="str">
        <f t="shared" ref="CN40:CN54" si="95">IF(Z40="","",IF(Z40="н","",IF(S40=0,CONCATENATE(B40,","),"")))</f>
        <v/>
      </c>
      <c r="CO40" t="str">
        <f t="shared" ref="CO40:CO54" si="96">IF(Z40="","",IF(Z40="н","",IF(T40=0,CONCATENATE(B40,","),"")))</f>
        <v/>
      </c>
      <c r="CP40" t="str">
        <f t="shared" ref="CP40:CP54" si="97">IF(Z40="","",IF(Z40="н","",IF(U40=0,CONCATENATE(B40,","),"")))</f>
        <v/>
      </c>
      <c r="CQ40" s="67"/>
      <c r="CR40" s="67"/>
      <c r="CS40" s="67"/>
      <c r="CT40" s="67"/>
    </row>
    <row r="41" spans="1:98" hidden="1" x14ac:dyDescent="0.25">
      <c r="A41" s="37"/>
      <c r="B41" s="9" t="s">
        <v>14</v>
      </c>
      <c r="C41" s="9"/>
      <c r="D41" s="9">
        <f>D6*$C$44</f>
        <v>0</v>
      </c>
      <c r="E41" s="9">
        <f t="shared" ref="E41:H41" si="98">E6*$C$44</f>
        <v>0</v>
      </c>
      <c r="F41" s="9">
        <f t="shared" si="98"/>
        <v>0</v>
      </c>
      <c r="G41" s="9">
        <f t="shared" si="98"/>
        <v>0</v>
      </c>
      <c r="H41" s="9">
        <f t="shared" si="98"/>
        <v>0</v>
      </c>
      <c r="I41" s="9"/>
      <c r="J41" s="9">
        <f>J6*$C$44</f>
        <v>0</v>
      </c>
      <c r="K41" s="9">
        <f t="shared" ref="K41:V41" si="99">K6*$C$44</f>
        <v>0</v>
      </c>
      <c r="L41" s="9">
        <f t="shared" si="99"/>
        <v>0</v>
      </c>
      <c r="M41" s="9">
        <f t="shared" si="99"/>
        <v>0</v>
      </c>
      <c r="N41" s="9">
        <f t="shared" si="99"/>
        <v>0</v>
      </c>
      <c r="O41" s="9">
        <f t="shared" si="99"/>
        <v>0</v>
      </c>
      <c r="P41" s="9">
        <f t="shared" si="99"/>
        <v>0</v>
      </c>
      <c r="Q41" s="9">
        <f t="shared" si="99"/>
        <v>0</v>
      </c>
      <c r="R41" s="9">
        <f t="shared" si="99"/>
        <v>0</v>
      </c>
      <c r="S41" s="9">
        <f t="shared" si="99"/>
        <v>0</v>
      </c>
      <c r="T41" s="9">
        <f t="shared" si="99"/>
        <v>0</v>
      </c>
      <c r="U41" s="9">
        <f t="shared" si="99"/>
        <v>0</v>
      </c>
      <c r="V41" s="9">
        <f t="shared" si="99"/>
        <v>0</v>
      </c>
      <c r="W41" s="22" t="s">
        <v>3</v>
      </c>
      <c r="X41" s="10">
        <f>MAX(X7:X39)</f>
        <v>0</v>
      </c>
      <c r="Y41" s="10"/>
      <c r="Z41" s="1"/>
      <c r="AA41" s="39"/>
      <c r="AB41" s="39"/>
      <c r="AC41" s="39"/>
      <c r="AD41" s="39"/>
      <c r="AE41" s="39"/>
      <c r="AF41" s="39"/>
      <c r="AG41" s="39"/>
      <c r="AH41" s="39"/>
      <c r="AI41" s="39"/>
      <c r="BI41" t="str">
        <f t="shared" si="38"/>
        <v/>
      </c>
      <c r="CG41" t="str">
        <f t="shared" si="91"/>
        <v/>
      </c>
      <c r="CK41" t="str">
        <f t="shared" si="92"/>
        <v/>
      </c>
      <c r="CL41" t="str">
        <f t="shared" si="93"/>
        <v/>
      </c>
      <c r="CM41" t="str">
        <f t="shared" si="94"/>
        <v/>
      </c>
      <c r="CN41" t="str">
        <f t="shared" si="95"/>
        <v/>
      </c>
      <c r="CO41" t="str">
        <f t="shared" si="96"/>
        <v/>
      </c>
      <c r="CP41" t="str">
        <f t="shared" si="97"/>
        <v/>
      </c>
      <c r="CQ41" s="67"/>
      <c r="CR41" s="67"/>
      <c r="CS41" s="67"/>
      <c r="CT41" s="67"/>
    </row>
    <row r="42" spans="1:98" hidden="1" x14ac:dyDescent="0.25">
      <c r="A42" s="37"/>
      <c r="B42" s="11" t="s">
        <v>15</v>
      </c>
      <c r="C42" s="11"/>
      <c r="D42" s="11">
        <f>COUNTIF(D7:D39,"&gt;0")</f>
        <v>0</v>
      </c>
      <c r="E42" s="11">
        <f>COUNTIF(E7:E39,"&gt;0")</f>
        <v>0</v>
      </c>
      <c r="F42" s="11">
        <f>COUNTIF(F7:F39,"&gt;0")</f>
        <v>0</v>
      </c>
      <c r="G42" s="11">
        <f>COUNTIF(G7:G39,"&gt;0")</f>
        <v>0</v>
      </c>
      <c r="H42" s="11">
        <f>COUNTIF(H7:H39,"&gt;0")</f>
        <v>0</v>
      </c>
      <c r="I42" s="11"/>
      <c r="J42" s="11">
        <f t="shared" ref="J42:U42" si="100">COUNTIF(J7:J39,"&gt;0")</f>
        <v>0</v>
      </c>
      <c r="K42" s="11">
        <f t="shared" si="100"/>
        <v>0</v>
      </c>
      <c r="L42" s="11">
        <f t="shared" si="100"/>
        <v>0</v>
      </c>
      <c r="M42" s="11">
        <f t="shared" si="100"/>
        <v>0</v>
      </c>
      <c r="N42" s="11">
        <f t="shared" si="100"/>
        <v>0</v>
      </c>
      <c r="O42" s="11">
        <f t="shared" si="100"/>
        <v>0</v>
      </c>
      <c r="P42" s="11">
        <f t="shared" si="100"/>
        <v>0</v>
      </c>
      <c r="Q42" s="11">
        <f t="shared" si="100"/>
        <v>0</v>
      </c>
      <c r="R42" s="11">
        <f t="shared" si="100"/>
        <v>0</v>
      </c>
      <c r="S42" s="11">
        <f t="shared" si="100"/>
        <v>0</v>
      </c>
      <c r="T42" s="11">
        <f t="shared" si="100"/>
        <v>0</v>
      </c>
      <c r="U42" s="11">
        <f t="shared" si="100"/>
        <v>0</v>
      </c>
      <c r="V42" s="11">
        <f>COUNTIF(V7:V39,"&gt;0")</f>
        <v>18</v>
      </c>
      <c r="W42" s="23" t="s">
        <v>61</v>
      </c>
      <c r="X42" s="10">
        <f>MIN(X7:X39)</f>
        <v>0</v>
      </c>
      <c r="Y42" s="10"/>
      <c r="Z42" s="1"/>
      <c r="AA42" s="39"/>
      <c r="AB42" s="39"/>
      <c r="AC42" s="39"/>
      <c r="AD42" s="39"/>
      <c r="AE42" s="39"/>
      <c r="AF42" s="39"/>
      <c r="AG42" s="39"/>
      <c r="AH42" s="39"/>
      <c r="AI42" s="39"/>
      <c r="BI42" t="str">
        <f t="shared" si="38"/>
        <v/>
      </c>
      <c r="CG42" t="str">
        <f t="shared" si="91"/>
        <v/>
      </c>
      <c r="CK42" t="str">
        <f t="shared" si="92"/>
        <v/>
      </c>
      <c r="CL42" t="str">
        <f t="shared" si="93"/>
        <v/>
      </c>
      <c r="CM42" t="str">
        <f t="shared" si="94"/>
        <v/>
      </c>
      <c r="CN42" t="str">
        <f t="shared" si="95"/>
        <v/>
      </c>
      <c r="CO42" t="str">
        <f t="shared" si="96"/>
        <v/>
      </c>
      <c r="CP42" t="str">
        <f t="shared" si="97"/>
        <v/>
      </c>
      <c r="CQ42" s="67"/>
      <c r="CR42" s="67"/>
      <c r="CS42" s="67"/>
      <c r="CT42" s="67"/>
    </row>
    <row r="43" spans="1:98" hidden="1" x14ac:dyDescent="0.25">
      <c r="A43" s="37"/>
      <c r="B43" s="19" t="s">
        <v>4</v>
      </c>
      <c r="C43" s="19"/>
      <c r="D43" s="12"/>
      <c r="E43" s="12"/>
      <c r="F43" s="12"/>
      <c r="G43" s="12"/>
      <c r="H43" s="12"/>
      <c r="I43" s="12"/>
      <c r="J43" s="12"/>
      <c r="K43" s="12"/>
      <c r="L43" s="12"/>
      <c r="M43" s="12"/>
      <c r="N43" s="12"/>
      <c r="O43" s="12"/>
      <c r="P43" s="12"/>
      <c r="Q43" s="12"/>
      <c r="R43" s="12"/>
      <c r="S43" s="12"/>
      <c r="T43" s="12"/>
      <c r="U43" s="12"/>
      <c r="V43" s="12" t="e">
        <f t="shared" ref="V43" si="101">V40/$C$44</f>
        <v>#DIV/0!</v>
      </c>
      <c r="W43" s="24"/>
      <c r="X43" s="1"/>
      <c r="Y43" s="1"/>
      <c r="Z43" s="1"/>
      <c r="AA43" s="39"/>
      <c r="AB43" s="39"/>
      <c r="AC43" s="39"/>
      <c r="AD43" s="39"/>
      <c r="AE43" s="39"/>
      <c r="AF43" s="39"/>
      <c r="AG43" s="39"/>
      <c r="AH43" s="39"/>
      <c r="AI43" s="39"/>
      <c r="BI43" t="str">
        <f t="shared" si="38"/>
        <v/>
      </c>
      <c r="CG43" t="str">
        <f t="shared" si="91"/>
        <v/>
      </c>
      <c r="CK43" t="str">
        <f t="shared" si="92"/>
        <v/>
      </c>
      <c r="CL43" t="str">
        <f t="shared" si="93"/>
        <v/>
      </c>
      <c r="CM43" t="str">
        <f t="shared" si="94"/>
        <v/>
      </c>
      <c r="CN43" t="str">
        <f t="shared" si="95"/>
        <v/>
      </c>
      <c r="CO43" t="str">
        <f t="shared" si="96"/>
        <v/>
      </c>
      <c r="CP43" t="str">
        <f t="shared" si="97"/>
        <v/>
      </c>
      <c r="CQ43" s="67"/>
      <c r="CR43" s="67"/>
      <c r="CS43" s="67"/>
      <c r="CT43" s="67"/>
    </row>
    <row r="44" spans="1:98" hidden="1" x14ac:dyDescent="0.25">
      <c r="A44" s="5"/>
      <c r="B44" s="1"/>
      <c r="C44" s="13">
        <f>COUNTIF(C7:C39,"&gt;0")</f>
        <v>0</v>
      </c>
      <c r="D44" s="13">
        <f t="shared" ref="D44:V44" si="102">COUNTIF(D7:D39,"&gt;0")</f>
        <v>0</v>
      </c>
      <c r="E44" s="13">
        <f t="shared" si="102"/>
        <v>0</v>
      </c>
      <c r="F44" s="13">
        <f t="shared" si="102"/>
        <v>0</v>
      </c>
      <c r="G44" s="13">
        <f t="shared" si="102"/>
        <v>0</v>
      </c>
      <c r="H44" s="13">
        <f t="shared" si="102"/>
        <v>0</v>
      </c>
      <c r="I44" s="24"/>
      <c r="J44" s="13">
        <f t="shared" si="102"/>
        <v>0</v>
      </c>
      <c r="K44" s="13">
        <f t="shared" si="102"/>
        <v>0</v>
      </c>
      <c r="L44" s="13">
        <f t="shared" si="102"/>
        <v>0</v>
      </c>
      <c r="M44" s="13">
        <f t="shared" si="102"/>
        <v>0</v>
      </c>
      <c r="N44" s="13">
        <f t="shared" si="102"/>
        <v>0</v>
      </c>
      <c r="O44" s="13">
        <f t="shared" si="102"/>
        <v>0</v>
      </c>
      <c r="P44" s="13">
        <f t="shared" si="102"/>
        <v>0</v>
      </c>
      <c r="Q44" s="13">
        <f t="shared" si="102"/>
        <v>0</v>
      </c>
      <c r="R44" s="13">
        <f t="shared" si="102"/>
        <v>0</v>
      </c>
      <c r="S44" s="13">
        <f t="shared" si="102"/>
        <v>0</v>
      </c>
      <c r="T44" s="13">
        <f t="shared" si="102"/>
        <v>0</v>
      </c>
      <c r="U44" s="13">
        <f t="shared" si="102"/>
        <v>0</v>
      </c>
      <c r="V44" s="13">
        <f t="shared" si="102"/>
        <v>18</v>
      </c>
      <c r="W44" s="24"/>
      <c r="X44" s="1"/>
      <c r="Y44" s="1"/>
      <c r="Z44" s="1"/>
      <c r="AA44" s="39"/>
      <c r="AB44" s="39"/>
      <c r="AC44" s="39"/>
      <c r="AD44" s="39"/>
      <c r="AE44" s="39"/>
      <c r="AF44" s="39"/>
      <c r="AG44" s="39"/>
      <c r="AH44" s="39"/>
      <c r="AI44" s="39"/>
      <c r="BI44" t="str">
        <f t="shared" si="38"/>
        <v/>
      </c>
      <c r="CG44" t="str">
        <f t="shared" si="91"/>
        <v/>
      </c>
      <c r="CK44" t="str">
        <f t="shared" si="92"/>
        <v/>
      </c>
      <c r="CL44" t="str">
        <f t="shared" si="93"/>
        <v/>
      </c>
      <c r="CM44" t="str">
        <f t="shared" si="94"/>
        <v/>
      </c>
      <c r="CN44" t="str">
        <f t="shared" si="95"/>
        <v/>
      </c>
      <c r="CO44" t="str">
        <f t="shared" si="96"/>
        <v/>
      </c>
      <c r="CP44" t="str">
        <f t="shared" si="97"/>
        <v/>
      </c>
      <c r="CQ44" s="67"/>
      <c r="CR44" s="67"/>
      <c r="CS44" s="67"/>
      <c r="CT44" s="67"/>
    </row>
    <row r="45" spans="1:98" hidden="1" x14ac:dyDescent="0.25">
      <c r="A45" s="5"/>
      <c r="B45" s="1" t="s">
        <v>70</v>
      </c>
      <c r="C45" s="10">
        <f>COUNTIF(C7:C39,"н")</f>
        <v>0</v>
      </c>
      <c r="D45" s="10"/>
      <c r="E45" s="24" t="e">
        <f>AVERAGE(D46:E46)</f>
        <v>#DIV/0!</v>
      </c>
      <c r="F45" s="24" t="e">
        <f>AVERAGE(F46:G46)</f>
        <v>#DIV/0!</v>
      </c>
      <c r="G45" s="24" t="e">
        <f>AVERAGE(F46:G46)</f>
        <v>#DIV/0!</v>
      </c>
      <c r="H45" s="24" t="e">
        <f>AVERAGE(R46:U46,H46)</f>
        <v>#DIV/0!</v>
      </c>
      <c r="I45" s="24"/>
      <c r="J45" s="75" t="e">
        <f>AVERAGE(J46:K46)</f>
        <v>#DIV/0!</v>
      </c>
      <c r="K45" s="24"/>
      <c r="L45" s="24"/>
      <c r="M45" s="24"/>
      <c r="N45" s="24" t="e">
        <f>AVERAGE(L46:N46)</f>
        <v>#DIV/0!</v>
      </c>
      <c r="O45" s="24" t="e">
        <f>AVERAGE(O46:P46)</f>
        <v>#DIV/0!</v>
      </c>
      <c r="P45" s="24"/>
      <c r="Q45" s="24"/>
      <c r="R45" s="24"/>
      <c r="S45" s="24"/>
      <c r="T45" s="24"/>
      <c r="U45" s="24"/>
      <c r="V45" s="24"/>
      <c r="W45" s="24"/>
      <c r="X45" s="1"/>
      <c r="Y45" s="1"/>
      <c r="Z45" s="1"/>
      <c r="AA45" s="39"/>
      <c r="AB45" s="39"/>
      <c r="AC45" s="39"/>
      <c r="AD45" s="39"/>
      <c r="AE45" s="39"/>
      <c r="AF45" s="39"/>
      <c r="AG45" s="39"/>
      <c r="AH45" s="39"/>
      <c r="AI45" s="39"/>
      <c r="BI45" t="e">
        <f t="shared" si="38"/>
        <v>#DIV/0!</v>
      </c>
      <c r="CG45" t="str">
        <f t="shared" si="91"/>
        <v/>
      </c>
      <c r="CK45" t="str">
        <f t="shared" si="92"/>
        <v/>
      </c>
      <c r="CL45" t="str">
        <f t="shared" si="93"/>
        <v/>
      </c>
      <c r="CM45" t="str">
        <f t="shared" si="94"/>
        <v/>
      </c>
      <c r="CN45" t="str">
        <f t="shared" si="95"/>
        <v/>
      </c>
      <c r="CO45" t="str">
        <f t="shared" si="96"/>
        <v/>
      </c>
      <c r="CP45" t="str">
        <f t="shared" si="97"/>
        <v/>
      </c>
      <c r="CQ45" s="67"/>
      <c r="CR45" s="67"/>
      <c r="CS45" s="67"/>
      <c r="CT45" s="67"/>
    </row>
    <row r="46" spans="1:98" hidden="1" x14ac:dyDescent="0.25">
      <c r="A46" s="5"/>
      <c r="B46" s="53" t="s">
        <v>4</v>
      </c>
      <c r="C46" s="31"/>
      <c r="D46" s="54" t="e">
        <f>D40/D41</f>
        <v>#DIV/0!</v>
      </c>
      <c r="E46" s="54" t="e">
        <f t="shared" ref="E46:V46" si="103">E40/E41</f>
        <v>#DIV/0!</v>
      </c>
      <c r="F46" s="54" t="e">
        <f t="shared" si="103"/>
        <v>#DIV/0!</v>
      </c>
      <c r="G46" s="54" t="e">
        <f t="shared" si="103"/>
        <v>#DIV/0!</v>
      </c>
      <c r="H46" s="54" t="e">
        <f t="shared" si="103"/>
        <v>#DIV/0!</v>
      </c>
      <c r="I46" s="24"/>
      <c r="J46" s="54" t="e">
        <f t="shared" si="103"/>
        <v>#DIV/0!</v>
      </c>
      <c r="K46" s="54" t="e">
        <f t="shared" si="103"/>
        <v>#DIV/0!</v>
      </c>
      <c r="L46" s="54" t="e">
        <f t="shared" si="103"/>
        <v>#DIV/0!</v>
      </c>
      <c r="M46" s="54" t="e">
        <f t="shared" si="103"/>
        <v>#DIV/0!</v>
      </c>
      <c r="N46" s="54" t="e">
        <f t="shared" si="103"/>
        <v>#DIV/0!</v>
      </c>
      <c r="O46" s="54" t="e">
        <f t="shared" si="103"/>
        <v>#DIV/0!</v>
      </c>
      <c r="P46" s="54" t="e">
        <f t="shared" si="103"/>
        <v>#DIV/0!</v>
      </c>
      <c r="Q46" s="54" t="e">
        <f t="shared" si="103"/>
        <v>#DIV/0!</v>
      </c>
      <c r="R46" s="54" t="e">
        <f t="shared" si="103"/>
        <v>#DIV/0!</v>
      </c>
      <c r="S46" s="54" t="e">
        <f t="shared" si="103"/>
        <v>#DIV/0!</v>
      </c>
      <c r="T46" s="54" t="e">
        <f t="shared" si="103"/>
        <v>#DIV/0!</v>
      </c>
      <c r="U46" s="54" t="e">
        <f t="shared" si="103"/>
        <v>#DIV/0!</v>
      </c>
      <c r="V46" s="54" t="e">
        <f t="shared" si="103"/>
        <v>#DIV/0!</v>
      </c>
      <c r="W46" s="24"/>
      <c r="X46" s="1"/>
      <c r="Y46" s="1"/>
      <c r="Z46" s="1"/>
      <c r="AA46" s="39"/>
      <c r="AB46" s="39"/>
      <c r="AC46" s="39"/>
      <c r="AD46" s="39"/>
      <c r="AE46" s="39"/>
      <c r="AF46" s="39"/>
      <c r="AG46" s="39"/>
      <c r="AH46" s="39"/>
      <c r="AI46" s="39"/>
      <c r="BI46" t="e">
        <f t="shared" si="38"/>
        <v>#DIV/0!</v>
      </c>
      <c r="CG46" t="str">
        <f t="shared" si="91"/>
        <v/>
      </c>
      <c r="CK46" t="str">
        <f t="shared" si="92"/>
        <v/>
      </c>
      <c r="CL46" t="str">
        <f t="shared" si="93"/>
        <v/>
      </c>
      <c r="CM46" t="str">
        <f t="shared" si="94"/>
        <v/>
      </c>
      <c r="CN46" t="str">
        <f t="shared" si="95"/>
        <v/>
      </c>
      <c r="CO46" t="str">
        <f t="shared" si="96"/>
        <v/>
      </c>
      <c r="CP46" t="str">
        <f t="shared" si="97"/>
        <v/>
      </c>
      <c r="CQ46" s="67"/>
      <c r="CR46" s="67"/>
      <c r="CS46" s="67"/>
      <c r="CT46" s="67"/>
    </row>
    <row r="47" spans="1:98" hidden="1" x14ac:dyDescent="0.25">
      <c r="A47" s="5"/>
      <c r="B47" s="31" t="s">
        <v>14</v>
      </c>
      <c r="C47" s="31"/>
      <c r="D47" s="24"/>
      <c r="E47" s="24"/>
      <c r="F47" s="24"/>
      <c r="G47" s="24"/>
      <c r="H47" s="24"/>
      <c r="I47" s="24"/>
      <c r="J47" s="24"/>
      <c r="K47" s="24"/>
      <c r="L47" s="24"/>
      <c r="M47" s="24"/>
      <c r="N47" s="24"/>
      <c r="O47" s="24"/>
      <c r="P47" s="24"/>
      <c r="Q47" s="24"/>
      <c r="R47" s="24"/>
      <c r="S47" s="24"/>
      <c r="T47" s="24"/>
      <c r="U47" s="24"/>
      <c r="V47" s="24"/>
      <c r="W47" s="24"/>
      <c r="X47" s="1"/>
      <c r="Y47" s="1"/>
      <c r="Z47" s="1"/>
      <c r="AA47" s="39"/>
      <c r="AB47" s="39"/>
      <c r="AC47" s="39"/>
      <c r="AD47" s="39"/>
      <c r="AE47" s="39"/>
      <c r="AF47" s="39"/>
      <c r="AG47" s="39"/>
      <c r="AH47" s="39"/>
      <c r="AI47" s="39"/>
      <c r="BI47" t="str">
        <f t="shared" si="38"/>
        <v/>
      </c>
      <c r="CG47" t="str">
        <f t="shared" si="91"/>
        <v/>
      </c>
      <c r="CK47" t="str">
        <f t="shared" si="92"/>
        <v/>
      </c>
      <c r="CL47" t="str">
        <f t="shared" si="93"/>
        <v/>
      </c>
      <c r="CM47" t="str">
        <f t="shared" si="94"/>
        <v/>
      </c>
      <c r="CN47" t="str">
        <f t="shared" si="95"/>
        <v/>
      </c>
      <c r="CO47" t="str">
        <f t="shared" si="96"/>
        <v/>
      </c>
      <c r="CP47" t="str">
        <f t="shared" si="97"/>
        <v/>
      </c>
      <c r="CQ47" s="67"/>
      <c r="CR47" s="67"/>
      <c r="CS47" s="67"/>
      <c r="CT47" s="67"/>
    </row>
    <row r="48" spans="1:98" hidden="1" x14ac:dyDescent="0.25">
      <c r="A48" s="5"/>
      <c r="B48" s="31" t="s">
        <v>61</v>
      </c>
      <c r="C48" s="31"/>
      <c r="D48" s="24"/>
      <c r="E48" s="24"/>
      <c r="F48" s="24"/>
      <c r="G48" s="24"/>
      <c r="H48" s="24"/>
      <c r="I48" s="24"/>
      <c r="J48" s="24"/>
      <c r="K48" s="24"/>
      <c r="L48" s="24"/>
      <c r="M48" s="24"/>
      <c r="N48" s="24"/>
      <c r="O48" s="24"/>
      <c r="P48" s="24"/>
      <c r="Q48" s="24"/>
      <c r="R48" s="24"/>
      <c r="S48" s="24"/>
      <c r="T48" s="24"/>
      <c r="U48" s="24"/>
      <c r="V48" s="24"/>
      <c r="W48" s="24"/>
      <c r="X48" s="1"/>
      <c r="Y48" s="39">
        <v>4</v>
      </c>
      <c r="Z48" s="39">
        <f>COUNTIF(Z7:Z39,4)</f>
        <v>0</v>
      </c>
      <c r="AA48" s="55" t="e">
        <f>Z48/C44</f>
        <v>#DIV/0!</v>
      </c>
      <c r="AB48" s="55"/>
      <c r="AC48" s="55"/>
      <c r="AD48" s="39"/>
      <c r="AE48" s="39"/>
      <c r="AF48" s="39"/>
      <c r="AG48" s="39"/>
      <c r="AH48" s="39"/>
      <c r="AI48" s="39"/>
      <c r="BI48" t="str">
        <f t="shared" si="38"/>
        <v/>
      </c>
      <c r="CG48" t="str">
        <f t="shared" si="91"/>
        <v>мин,</v>
      </c>
      <c r="CK48" t="str">
        <f t="shared" si="92"/>
        <v>мин,</v>
      </c>
      <c r="CL48" t="str">
        <f t="shared" si="93"/>
        <v>мин,</v>
      </c>
      <c r="CM48" t="str">
        <f t="shared" si="94"/>
        <v>мин,</v>
      </c>
      <c r="CN48" t="str">
        <f t="shared" si="95"/>
        <v>мин,</v>
      </c>
      <c r="CO48" t="str">
        <f t="shared" si="96"/>
        <v>мин,</v>
      </c>
      <c r="CP48" t="str">
        <f t="shared" si="97"/>
        <v>мин,</v>
      </c>
      <c r="CQ48" s="67"/>
      <c r="CR48" s="67"/>
      <c r="CS48" s="67"/>
      <c r="CT48" s="67"/>
    </row>
    <row r="49" spans="1:98" hidden="1" x14ac:dyDescent="0.25">
      <c r="A49" s="1"/>
      <c r="B49" s="32" t="s">
        <v>62</v>
      </c>
      <c r="C49" s="1">
        <f>SUMPRODUCT(--(B7:B39&gt;""))</f>
        <v>0</v>
      </c>
      <c r="D49" s="1"/>
      <c r="E49" s="1"/>
      <c r="F49" s="1"/>
      <c r="G49" s="1"/>
      <c r="H49" s="1"/>
      <c r="I49" s="1"/>
      <c r="J49" s="1"/>
      <c r="K49" s="1"/>
      <c r="L49" s="1"/>
      <c r="M49" s="1"/>
      <c r="N49" s="1"/>
      <c r="O49" s="1"/>
      <c r="P49" s="1"/>
      <c r="Q49" s="1"/>
      <c r="R49" s="1"/>
      <c r="S49" s="1"/>
      <c r="T49" s="1"/>
      <c r="U49" s="1"/>
      <c r="V49" s="1"/>
      <c r="W49" s="1"/>
      <c r="X49" s="1"/>
      <c r="Y49" s="1">
        <v>5</v>
      </c>
      <c r="Z49" s="1">
        <f>COUNTIF(Z7:Z39,5)</f>
        <v>0</v>
      </c>
      <c r="AA49" s="55" t="e">
        <f>Z49/C44</f>
        <v>#DIV/0!</v>
      </c>
      <c r="AB49" s="55"/>
      <c r="AC49" s="55"/>
      <c r="AD49" s="39"/>
      <c r="AE49" s="39"/>
      <c r="AF49" s="39"/>
      <c r="AG49" s="39"/>
      <c r="AH49" s="39"/>
      <c r="AI49" s="39"/>
      <c r="BI49" t="str">
        <f t="shared" si="38"/>
        <v/>
      </c>
      <c r="CG49" t="str">
        <f t="shared" si="91"/>
        <v>по списку,</v>
      </c>
      <c r="CK49" t="str">
        <f t="shared" si="92"/>
        <v>по списку,</v>
      </c>
      <c r="CL49" t="str">
        <f t="shared" si="93"/>
        <v>по списку,</v>
      </c>
      <c r="CM49" t="str">
        <f t="shared" si="94"/>
        <v>по списку,</v>
      </c>
      <c r="CN49" t="str">
        <f t="shared" si="95"/>
        <v>по списку,</v>
      </c>
      <c r="CO49" t="str">
        <f t="shared" si="96"/>
        <v>по списку,</v>
      </c>
      <c r="CP49" t="str">
        <f t="shared" si="97"/>
        <v>по списку,</v>
      </c>
      <c r="CQ49" s="67"/>
      <c r="CR49" s="67"/>
      <c r="CS49" s="67"/>
      <c r="CT49" s="67"/>
    </row>
    <row r="50" spans="1:98" hidden="1" x14ac:dyDescent="0.25">
      <c r="A50" s="1"/>
      <c r="B50" s="1"/>
      <c r="C50" s="1"/>
      <c r="D50" s="54"/>
      <c r="E50" s="54"/>
      <c r="F50" s="1"/>
      <c r="G50" s="1"/>
      <c r="H50" s="1">
        <v>2</v>
      </c>
      <c r="I50" s="1">
        <f>COUNTIF(I7:I39,"&lt;6")-COUNTIF(I7:I39,0)</f>
        <v>0</v>
      </c>
      <c r="J50" s="1"/>
      <c r="K50" s="1"/>
      <c r="L50" s="1"/>
      <c r="M50" s="1"/>
      <c r="N50" s="1"/>
      <c r="O50" s="1"/>
      <c r="P50" s="1"/>
      <c r="Q50" s="1"/>
      <c r="R50" s="1"/>
      <c r="S50" s="1"/>
      <c r="T50" s="1"/>
      <c r="U50" s="1"/>
      <c r="V50" s="1">
        <v>2</v>
      </c>
      <c r="W50" s="1">
        <f>COUNTIF(W7:W39,"&lt;11")-COUNTIF(W7:W39,0)</f>
        <v>0</v>
      </c>
      <c r="X50" s="54" t="e">
        <f>W50/C44</f>
        <v>#DIV/0!</v>
      </c>
      <c r="Y50" s="1">
        <v>2</v>
      </c>
      <c r="Z50" s="1">
        <f>COUNTIF(Z7:Z39,2)</f>
        <v>0</v>
      </c>
      <c r="AA50" s="55" t="e">
        <f>Z50/C44</f>
        <v>#DIV/0!</v>
      </c>
      <c r="AB50" s="55"/>
      <c r="AC50" s="55"/>
      <c r="AD50" s="39"/>
      <c r="AE50" s="39"/>
      <c r="AF50" s="39"/>
      <c r="AG50" s="39"/>
      <c r="AH50" s="39"/>
      <c r="AI50" s="39"/>
      <c r="BI50" t="str">
        <f t="shared" si="38"/>
        <v/>
      </c>
      <c r="CG50" t="str">
        <f t="shared" si="91"/>
        <v>,</v>
      </c>
      <c r="CK50" t="str">
        <f t="shared" si="92"/>
        <v>,</v>
      </c>
      <c r="CL50" t="str">
        <f t="shared" si="93"/>
        <v>,</v>
      </c>
      <c r="CM50" t="str">
        <f t="shared" si="94"/>
        <v>,</v>
      </c>
      <c r="CN50" t="str">
        <f t="shared" si="95"/>
        <v>,</v>
      </c>
      <c r="CO50" t="str">
        <f t="shared" si="96"/>
        <v>,</v>
      </c>
      <c r="CP50" t="str">
        <f t="shared" si="97"/>
        <v>,</v>
      </c>
      <c r="CQ50" s="67"/>
      <c r="CR50" s="67"/>
      <c r="CS50" s="67"/>
      <c r="CT50" s="67"/>
    </row>
    <row r="51" spans="1:98" hidden="1" x14ac:dyDescent="0.25">
      <c r="A51" s="1"/>
      <c r="B51" s="1"/>
      <c r="C51" s="1"/>
      <c r="D51" s="54"/>
      <c r="E51" s="54"/>
      <c r="F51" s="1"/>
      <c r="G51" s="1"/>
      <c r="H51" s="1">
        <v>5</v>
      </c>
      <c r="I51" s="1">
        <f>COUNTIF(I7:I39,"&gt;=13")</f>
        <v>0</v>
      </c>
      <c r="J51" s="1"/>
      <c r="K51" s="1"/>
      <c r="L51" s="1"/>
      <c r="M51" s="1"/>
      <c r="N51" s="1"/>
      <c r="O51" s="1"/>
      <c r="P51" s="1"/>
      <c r="Q51" s="1"/>
      <c r="R51" s="1"/>
      <c r="S51" s="1"/>
      <c r="T51" s="1"/>
      <c r="U51" s="1"/>
      <c r="V51" s="1">
        <v>5</v>
      </c>
      <c r="W51" s="1">
        <f>COUNTIF(W7:W39,"&gt;=24")</f>
        <v>0</v>
      </c>
      <c r="X51" s="54" t="e">
        <f>W51/C44</f>
        <v>#DIV/0!</v>
      </c>
      <c r="Y51" s="1">
        <v>3</v>
      </c>
      <c r="Z51" s="1">
        <f>COUNTIF(Z7:Z39,3)</f>
        <v>0</v>
      </c>
      <c r="AA51" s="55" t="e">
        <f>Z51/C44</f>
        <v>#DIV/0!</v>
      </c>
      <c r="AB51" s="55"/>
      <c r="AC51" s="55"/>
      <c r="AD51" s="39"/>
      <c r="AE51" s="39"/>
      <c r="AF51" s="39"/>
      <c r="AG51" s="39"/>
      <c r="AH51" s="39"/>
      <c r="AI51" s="39"/>
      <c r="BI51" t="str">
        <f t="shared" si="38"/>
        <v/>
      </c>
      <c r="CG51" t="str">
        <f t="shared" si="91"/>
        <v>,</v>
      </c>
      <c r="CK51" t="str">
        <f t="shared" si="92"/>
        <v>,</v>
      </c>
      <c r="CL51" t="str">
        <f t="shared" si="93"/>
        <v>,</v>
      </c>
      <c r="CM51" t="str">
        <f t="shared" si="94"/>
        <v>,</v>
      </c>
      <c r="CN51" t="str">
        <f t="shared" si="95"/>
        <v>,</v>
      </c>
      <c r="CO51" t="str">
        <f t="shared" si="96"/>
        <v>,</v>
      </c>
      <c r="CP51" t="str">
        <f t="shared" si="97"/>
        <v>,</v>
      </c>
      <c r="CQ51" s="67"/>
      <c r="CR51" s="67"/>
      <c r="CS51" s="67"/>
      <c r="CT51" s="67"/>
    </row>
    <row r="52" spans="1:98" hidden="1" x14ac:dyDescent="0.25">
      <c r="A52" s="1"/>
      <c r="B52" s="32" t="s">
        <v>82</v>
      </c>
      <c r="C52" s="1"/>
      <c r="D52" s="79" t="e">
        <f>IF(AND(D46&gt;=95%,D46&lt;=100%),1,IF(D46&lt;50%,2,""))</f>
        <v>#DIV/0!</v>
      </c>
      <c r="E52" s="79" t="e">
        <f t="shared" ref="E52:V52" si="104">IF(AND(E46&gt;=95%,E46&lt;=100%),1,IF(E46&lt;50%,2,""))</f>
        <v>#DIV/0!</v>
      </c>
      <c r="F52" s="79" t="e">
        <f t="shared" si="104"/>
        <v>#DIV/0!</v>
      </c>
      <c r="G52" s="79" t="e">
        <f t="shared" si="104"/>
        <v>#DIV/0!</v>
      </c>
      <c r="H52" s="79" t="e">
        <f t="shared" si="104"/>
        <v>#DIV/0!</v>
      </c>
      <c r="I52" s="80"/>
      <c r="J52" s="79" t="e">
        <f t="shared" si="104"/>
        <v>#DIV/0!</v>
      </c>
      <c r="K52" s="79" t="e">
        <f t="shared" si="104"/>
        <v>#DIV/0!</v>
      </c>
      <c r="L52" s="79" t="e">
        <f t="shared" si="104"/>
        <v>#DIV/0!</v>
      </c>
      <c r="M52" s="79" t="e">
        <f t="shared" si="104"/>
        <v>#DIV/0!</v>
      </c>
      <c r="N52" s="79" t="e">
        <f t="shared" si="104"/>
        <v>#DIV/0!</v>
      </c>
      <c r="O52" s="79" t="e">
        <f t="shared" si="104"/>
        <v>#DIV/0!</v>
      </c>
      <c r="P52" s="79" t="e">
        <f t="shared" si="104"/>
        <v>#DIV/0!</v>
      </c>
      <c r="Q52" s="79" t="e">
        <f t="shared" si="104"/>
        <v>#DIV/0!</v>
      </c>
      <c r="R52" s="79" t="e">
        <f t="shared" si="104"/>
        <v>#DIV/0!</v>
      </c>
      <c r="S52" s="79" t="e">
        <f t="shared" si="104"/>
        <v>#DIV/0!</v>
      </c>
      <c r="T52" s="79" t="e">
        <f t="shared" si="104"/>
        <v>#DIV/0!</v>
      </c>
      <c r="U52" s="79" t="e">
        <f t="shared" si="104"/>
        <v>#DIV/0!</v>
      </c>
      <c r="V52" s="79" t="e">
        <f t="shared" si="104"/>
        <v>#DIV/0!</v>
      </c>
      <c r="W52" s="1"/>
      <c r="X52" s="1"/>
      <c r="Y52" s="1"/>
      <c r="Z52" s="1"/>
      <c r="AA52" s="55"/>
      <c r="AB52" s="55"/>
      <c r="AC52" s="55"/>
      <c r="AD52" s="39"/>
      <c r="AE52" s="39"/>
      <c r="AF52" s="39"/>
      <c r="AG52" s="39"/>
      <c r="AH52" s="39"/>
      <c r="AI52" s="39"/>
      <c r="BI52" t="e">
        <f t="shared" si="38"/>
        <v>#DIV/0!</v>
      </c>
      <c r="CG52" t="str">
        <f t="shared" si="91"/>
        <v/>
      </c>
      <c r="CK52" t="str">
        <f t="shared" si="92"/>
        <v/>
      </c>
      <c r="CL52" t="str">
        <f t="shared" si="93"/>
        <v/>
      </c>
      <c r="CM52" t="str">
        <f t="shared" si="94"/>
        <v/>
      </c>
      <c r="CN52" t="str">
        <f t="shared" si="95"/>
        <v/>
      </c>
      <c r="CO52" t="str">
        <f t="shared" si="96"/>
        <v/>
      </c>
      <c r="CP52" t="str">
        <f t="shared" si="97"/>
        <v/>
      </c>
      <c r="CQ52" s="67"/>
      <c r="CR52" s="67"/>
      <c r="CS52" s="67"/>
      <c r="CT52" s="67"/>
    </row>
    <row r="53" spans="1:98" hidden="1" x14ac:dyDescent="0.25">
      <c r="A53" s="1"/>
      <c r="B53" s="32" t="s">
        <v>83</v>
      </c>
      <c r="C53" s="1"/>
      <c r="D53" s="54" t="e">
        <f>IF(D52=1,CONCATENATE(D5,";"),"")</f>
        <v>#DIV/0!</v>
      </c>
      <c r="E53" s="54" t="e">
        <f>IF(E52=1,CONCATENATE(E5,";"),"")</f>
        <v>#DIV/0!</v>
      </c>
      <c r="F53" s="54" t="e">
        <f>IF(F52=1,CONCATENATE(F5,";"),"")</f>
        <v>#DIV/0!</v>
      </c>
      <c r="G53" s="54" t="e">
        <f>IF(G52=1,CONCATENATE(G5,";"),"")</f>
        <v>#DIV/0!</v>
      </c>
      <c r="H53" s="54" t="e">
        <f>IF(H52=1,CONCATENATE(H5,";"),"")</f>
        <v>#DIV/0!</v>
      </c>
      <c r="I53" s="1"/>
      <c r="J53" s="54" t="e">
        <f>IF(J52=1,CONCATENATE(J5,";"),"")</f>
        <v>#DIV/0!</v>
      </c>
      <c r="K53" s="54" t="e">
        <f t="shared" ref="K53:V53" si="105">IF(K52=1,CONCATENATE(K5,";"),"")</f>
        <v>#DIV/0!</v>
      </c>
      <c r="L53" s="54" t="e">
        <f t="shared" si="105"/>
        <v>#DIV/0!</v>
      </c>
      <c r="M53" s="54" t="e">
        <f t="shared" si="105"/>
        <v>#DIV/0!</v>
      </c>
      <c r="N53" s="54" t="e">
        <f t="shared" si="105"/>
        <v>#DIV/0!</v>
      </c>
      <c r="O53" s="54" t="e">
        <f t="shared" si="105"/>
        <v>#DIV/0!</v>
      </c>
      <c r="P53" s="54" t="e">
        <f t="shared" si="105"/>
        <v>#DIV/0!</v>
      </c>
      <c r="Q53" s="54" t="e">
        <f t="shared" si="105"/>
        <v>#DIV/0!</v>
      </c>
      <c r="R53" s="54" t="e">
        <f t="shared" si="105"/>
        <v>#DIV/0!</v>
      </c>
      <c r="S53" s="54" t="e">
        <f t="shared" si="105"/>
        <v>#DIV/0!</v>
      </c>
      <c r="T53" s="54" t="e">
        <f t="shared" si="105"/>
        <v>#DIV/0!</v>
      </c>
      <c r="U53" s="54" t="e">
        <f t="shared" si="105"/>
        <v>#DIV/0!</v>
      </c>
      <c r="V53" s="54" t="e">
        <f t="shared" si="105"/>
        <v>#DIV/0!</v>
      </c>
      <c r="W53" s="54" t="e">
        <f>CONCATENATE(D53,E53,F53,G53,H53,J53,K53,L53,M53,N53,O53,P53,Q53,R53,S53,T53,U53,V53)</f>
        <v>#DIV/0!</v>
      </c>
      <c r="X53" s="1"/>
      <c r="Y53" s="1"/>
      <c r="Z53" s="1"/>
      <c r="AA53" s="55"/>
      <c r="AB53" s="55"/>
      <c r="AC53" s="55"/>
      <c r="AD53" s="39"/>
      <c r="AE53" s="39"/>
      <c r="AF53" s="39"/>
      <c r="AG53" s="39"/>
      <c r="AH53" s="39"/>
      <c r="AI53" s="39"/>
      <c r="BI53" t="e">
        <f t="shared" si="38"/>
        <v>#DIV/0!</v>
      </c>
      <c r="CG53" t="str">
        <f t="shared" si="91"/>
        <v/>
      </c>
      <c r="CK53" t="str">
        <f t="shared" si="92"/>
        <v/>
      </c>
      <c r="CL53" t="str">
        <f t="shared" si="93"/>
        <v/>
      </c>
      <c r="CM53" t="str">
        <f t="shared" si="94"/>
        <v/>
      </c>
      <c r="CN53" t="str">
        <f t="shared" si="95"/>
        <v/>
      </c>
      <c r="CO53" t="str">
        <f t="shared" si="96"/>
        <v/>
      </c>
      <c r="CP53" t="str">
        <f t="shared" si="97"/>
        <v/>
      </c>
      <c r="CQ53" s="67"/>
      <c r="CR53" s="67"/>
      <c r="CS53" s="67"/>
      <c r="CT53" s="67"/>
    </row>
    <row r="54" spans="1:98" hidden="1" x14ac:dyDescent="0.25">
      <c r="A54" s="1"/>
      <c r="B54" s="32" t="s">
        <v>84</v>
      </c>
      <c r="C54" s="1"/>
      <c r="D54" s="54" t="e">
        <f>IF(D52=2,CONCATENATE(D5,";"),"")</f>
        <v>#DIV/0!</v>
      </c>
      <c r="E54" s="54" t="e">
        <f t="shared" ref="E54:H54" si="106">IF(E52=2,CONCATENATE(E5,";"),"")</f>
        <v>#DIV/0!</v>
      </c>
      <c r="F54" s="54" t="e">
        <f t="shared" si="106"/>
        <v>#DIV/0!</v>
      </c>
      <c r="G54" s="54" t="e">
        <f t="shared" si="106"/>
        <v>#DIV/0!</v>
      </c>
      <c r="H54" s="54" t="e">
        <f t="shared" si="106"/>
        <v>#DIV/0!</v>
      </c>
      <c r="I54" s="1"/>
      <c r="J54" s="54" t="e">
        <f>IF(J52=2,CONCATENATE(J5,";"),"")</f>
        <v>#DIV/0!</v>
      </c>
      <c r="K54" s="54" t="e">
        <f t="shared" ref="K54:V54" si="107">IF(K52=2,CONCATENATE(K5,";"),"")</f>
        <v>#DIV/0!</v>
      </c>
      <c r="L54" s="54" t="e">
        <f t="shared" si="107"/>
        <v>#DIV/0!</v>
      </c>
      <c r="M54" s="54" t="e">
        <f t="shared" si="107"/>
        <v>#DIV/0!</v>
      </c>
      <c r="N54" s="54" t="e">
        <f t="shared" si="107"/>
        <v>#DIV/0!</v>
      </c>
      <c r="O54" s="54" t="e">
        <f t="shared" si="107"/>
        <v>#DIV/0!</v>
      </c>
      <c r="P54" s="54" t="e">
        <f t="shared" si="107"/>
        <v>#DIV/0!</v>
      </c>
      <c r="Q54" s="54" t="e">
        <f t="shared" si="107"/>
        <v>#DIV/0!</v>
      </c>
      <c r="R54" s="54" t="e">
        <f t="shared" si="107"/>
        <v>#DIV/0!</v>
      </c>
      <c r="S54" s="54" t="e">
        <f t="shared" si="107"/>
        <v>#DIV/0!</v>
      </c>
      <c r="T54" s="54" t="e">
        <f t="shared" si="107"/>
        <v>#DIV/0!</v>
      </c>
      <c r="U54" s="54" t="e">
        <f t="shared" si="107"/>
        <v>#DIV/0!</v>
      </c>
      <c r="V54" s="54" t="e">
        <f t="shared" si="107"/>
        <v>#DIV/0!</v>
      </c>
      <c r="W54" s="56" t="e">
        <f>CONCATENATE(D54,E54,F54,G54,H54,J54,K54,L54,M54,N54,O54,P54,Q54,R54,S54,T54,U54,V54)</f>
        <v>#DIV/0!</v>
      </c>
      <c r="X54" s="1"/>
      <c r="Y54" s="1"/>
      <c r="Z54" s="1"/>
      <c r="AA54" s="55"/>
      <c r="AB54" s="55"/>
      <c r="AC54" s="55"/>
      <c r="AD54" s="39"/>
      <c r="AE54" s="39"/>
      <c r="AF54" s="39"/>
      <c r="AG54" s="39"/>
      <c r="AH54" s="39"/>
      <c r="AI54" s="39"/>
      <c r="BI54" t="e">
        <f t="shared" si="38"/>
        <v>#DIV/0!</v>
      </c>
      <c r="CG54" t="str">
        <f t="shared" si="91"/>
        <v/>
      </c>
      <c r="CK54" t="str">
        <f t="shared" si="92"/>
        <v/>
      </c>
      <c r="CL54" t="str">
        <f t="shared" si="93"/>
        <v/>
      </c>
      <c r="CM54" t="str">
        <f t="shared" si="94"/>
        <v/>
      </c>
      <c r="CN54" t="str">
        <f t="shared" si="95"/>
        <v/>
      </c>
      <c r="CO54" t="str">
        <f t="shared" si="96"/>
        <v/>
      </c>
      <c r="CP54" t="str">
        <f t="shared" si="97"/>
        <v/>
      </c>
      <c r="CQ54" s="67"/>
      <c r="CR54" s="67"/>
      <c r="CS54" s="67"/>
      <c r="CT54" s="67"/>
    </row>
    <row r="55" spans="1:98" x14ac:dyDescent="0.25">
      <c r="A55" s="39"/>
      <c r="B55" s="38"/>
      <c r="C55" s="39"/>
      <c r="D55" s="55"/>
      <c r="E55" s="55"/>
      <c r="F55" s="55"/>
      <c r="G55" s="55"/>
      <c r="H55" s="55"/>
      <c r="I55" s="39"/>
      <c r="J55" s="55"/>
      <c r="K55" s="55"/>
      <c r="L55" s="55"/>
      <c r="M55" s="55"/>
      <c r="N55" s="55"/>
      <c r="O55" s="55"/>
      <c r="P55" s="55"/>
      <c r="Q55" s="55"/>
      <c r="R55" s="55"/>
      <c r="S55" s="55"/>
      <c r="T55" s="55"/>
      <c r="U55" s="55"/>
      <c r="V55" s="55"/>
      <c r="W55" s="57"/>
      <c r="X55" s="39"/>
      <c r="Y55" s="39"/>
      <c r="Z55" s="39"/>
      <c r="AA55" s="55"/>
      <c r="AB55" s="55"/>
      <c r="AC55" s="55"/>
      <c r="AD55" s="39"/>
      <c r="AE55" s="39"/>
      <c r="AF55" s="39"/>
      <c r="AG55" s="39"/>
      <c r="AH55" s="39"/>
      <c r="AI55" s="39"/>
      <c r="CA55" t="str">
        <f>CONCATENATE(CA7,CA8,CA9,CA10,CA11,CA12,CA13,CA14,CA15,CA16,CA17,CA18,CA19,CA20,CA21,CA22,CA23,CA24,CA25,CA26,CA27,CA28,CA29,CA30,CA31,CA32,CA33,CA34,CA35,CA36,CA37,CA38,CA39)</f>
        <v/>
      </c>
      <c r="CB55" t="str">
        <f t="shared" ref="CB55:CP55" si="108">CONCATENATE(CB7,CB8,CB9,CB10,CB11,CB12,CB13,CB14,CB15,CB16,CB17,CB18,CB19,CB20,CB21,CB22,CB23,CB24,CB25,CB26,CB27,CB28,CB29,CB30,CB31,CB32,CB33,CB34,CB35,CB36,CB37,CB38,CB39)</f>
        <v/>
      </c>
      <c r="CC55" t="str">
        <f t="shared" si="108"/>
        <v/>
      </c>
      <c r="CD55" t="str">
        <f t="shared" si="108"/>
        <v/>
      </c>
      <c r="CE55" t="str">
        <f t="shared" si="108"/>
        <v/>
      </c>
      <c r="CF55" t="str">
        <f t="shared" si="108"/>
        <v/>
      </c>
      <c r="CG55" t="str">
        <f t="shared" si="108"/>
        <v/>
      </c>
      <c r="CH55" t="str">
        <f t="shared" si="108"/>
        <v/>
      </c>
      <c r="CI55" t="str">
        <f t="shared" si="108"/>
        <v/>
      </c>
      <c r="CJ55" t="str">
        <f t="shared" si="108"/>
        <v/>
      </c>
      <c r="CK55" t="str">
        <f t="shared" si="108"/>
        <v/>
      </c>
      <c r="CL55" t="str">
        <f t="shared" si="108"/>
        <v/>
      </c>
      <c r="CM55" t="str">
        <f t="shared" si="108"/>
        <v/>
      </c>
      <c r="CN55" t="str">
        <f t="shared" si="108"/>
        <v/>
      </c>
      <c r="CO55" t="str">
        <f t="shared" si="108"/>
        <v/>
      </c>
      <c r="CP55" t="str">
        <f t="shared" si="108"/>
        <v/>
      </c>
      <c r="CQ55" s="67"/>
      <c r="CR55" s="67"/>
      <c r="CS55" s="67"/>
      <c r="CT55" s="67"/>
    </row>
    <row r="56" spans="1:98" ht="21" x14ac:dyDescent="0.35">
      <c r="A56" s="39"/>
      <c r="B56" s="38"/>
      <c r="C56" s="39"/>
      <c r="D56" s="192" t="s">
        <v>85</v>
      </c>
      <c r="E56" s="192"/>
      <c r="F56" s="192"/>
      <c r="G56" s="192"/>
      <c r="H56" s="192"/>
      <c r="I56" s="192"/>
      <c r="J56" s="192"/>
      <c r="K56" s="192"/>
      <c r="L56" s="192"/>
      <c r="M56" s="192"/>
      <c r="N56" s="192"/>
      <c r="O56" s="192"/>
      <c r="P56" s="192"/>
      <c r="Q56" s="192"/>
      <c r="R56" s="192"/>
      <c r="S56" s="192"/>
      <c r="T56" s="192"/>
      <c r="U56" s="55"/>
      <c r="V56" s="55"/>
      <c r="W56" s="57"/>
      <c r="X56" s="39"/>
      <c r="Y56" s="39"/>
      <c r="Z56" s="39"/>
      <c r="AA56" s="55"/>
      <c r="AB56" s="55"/>
      <c r="AC56" s="55"/>
      <c r="AD56" s="39"/>
      <c r="AE56" s="39"/>
      <c r="AF56" s="39"/>
      <c r="AG56" s="39"/>
      <c r="AH56" s="39"/>
      <c r="AI56" s="39"/>
      <c r="CQ56" s="67"/>
      <c r="CR56" s="67"/>
      <c r="CS56" s="67"/>
      <c r="CT56" s="67"/>
    </row>
    <row r="57" spans="1:98" x14ac:dyDescent="0.25">
      <c r="A57" s="39"/>
      <c r="B57" s="39"/>
      <c r="C57" s="39"/>
      <c r="D57" s="55"/>
      <c r="E57" s="55"/>
      <c r="F57" s="39"/>
      <c r="G57" s="39"/>
      <c r="H57" s="39"/>
      <c r="I57" s="39"/>
      <c r="J57" s="39"/>
      <c r="K57" s="39"/>
      <c r="L57" s="39"/>
      <c r="M57" s="39"/>
      <c r="N57" s="39"/>
      <c r="O57" s="39"/>
      <c r="P57" s="39"/>
      <c r="Q57" s="39"/>
      <c r="R57" s="39"/>
      <c r="S57" s="39"/>
      <c r="T57" s="39"/>
      <c r="U57" s="39"/>
      <c r="V57" s="39"/>
      <c r="W57" s="39"/>
      <c r="X57" s="39"/>
      <c r="Y57" s="39"/>
      <c r="Z57" s="39"/>
      <c r="AA57" s="55"/>
      <c r="AB57" s="55"/>
      <c r="AC57" s="55"/>
      <c r="AD57" s="39"/>
      <c r="AE57" s="39"/>
      <c r="AF57" s="39"/>
      <c r="AG57" s="39"/>
      <c r="AH57" s="39"/>
      <c r="AI57" s="39"/>
      <c r="CQ57" s="67"/>
      <c r="CR57" s="67"/>
      <c r="CS57" s="67"/>
      <c r="CT57" s="67"/>
    </row>
    <row r="58" spans="1:98" ht="15.75" x14ac:dyDescent="0.25">
      <c r="A58" s="39"/>
      <c r="B58" s="191" t="str">
        <f>IF(B59="","","Обучающиеся, выполнившие работу на высоком уровне:")</f>
        <v/>
      </c>
      <c r="C58" s="191"/>
      <c r="D58" s="191"/>
      <c r="E58" s="191"/>
      <c r="F58" s="191"/>
      <c r="G58" s="191"/>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CQ58" s="67"/>
      <c r="CR58" s="67"/>
      <c r="CS58" s="67"/>
      <c r="CT58" s="67"/>
    </row>
    <row r="59" spans="1:98" x14ac:dyDescent="0.25">
      <c r="A59" s="39"/>
      <c r="B59" s="183" t="str">
        <f>$AD$40</f>
        <v/>
      </c>
      <c r="C59" s="183"/>
      <c r="D59" s="183"/>
      <c r="E59" s="183"/>
      <c r="F59" s="183"/>
      <c r="G59" s="183"/>
      <c r="H59" s="183"/>
      <c r="I59" s="183"/>
      <c r="J59" s="183"/>
      <c r="K59" s="183"/>
      <c r="L59" s="183"/>
      <c r="M59" s="183"/>
      <c r="N59" s="183"/>
      <c r="O59" s="183"/>
      <c r="P59" s="183"/>
      <c r="Q59" s="183"/>
      <c r="R59" s="183"/>
      <c r="S59" s="183"/>
      <c r="T59" s="183"/>
      <c r="U59" s="183"/>
      <c r="V59" s="183"/>
      <c r="W59" s="39"/>
      <c r="X59" s="39"/>
      <c r="Y59" s="39"/>
      <c r="Z59" s="39"/>
      <c r="AA59" s="39"/>
      <c r="AB59" s="39"/>
      <c r="AC59" s="39"/>
      <c r="AD59" s="39"/>
      <c r="AE59" s="39"/>
      <c r="AF59" s="39"/>
      <c r="AG59" s="39"/>
      <c r="AH59" s="39"/>
      <c r="AI59" s="39"/>
      <c r="CQ59" s="67"/>
      <c r="CR59" s="67"/>
      <c r="CS59" s="67"/>
      <c r="CT59" s="67"/>
    </row>
    <row r="60" spans="1:98" x14ac:dyDescent="0.25">
      <c r="A60" s="39"/>
      <c r="B60" s="183"/>
      <c r="C60" s="183"/>
      <c r="D60" s="183"/>
      <c r="E60" s="183"/>
      <c r="F60" s="183"/>
      <c r="G60" s="183"/>
      <c r="H60" s="183"/>
      <c r="I60" s="183"/>
      <c r="J60" s="183"/>
      <c r="K60" s="183"/>
      <c r="L60" s="183"/>
      <c r="M60" s="183"/>
      <c r="N60" s="183"/>
      <c r="O60" s="183"/>
      <c r="P60" s="183"/>
      <c r="Q60" s="183"/>
      <c r="R60" s="183"/>
      <c r="S60" s="183"/>
      <c r="T60" s="183"/>
      <c r="U60" s="183"/>
      <c r="V60" s="183"/>
      <c r="W60" s="39"/>
      <c r="X60" s="39"/>
      <c r="Y60" s="39"/>
      <c r="Z60" s="39"/>
      <c r="AA60" s="39"/>
      <c r="AB60" s="39"/>
      <c r="AC60" s="39"/>
      <c r="AD60" s="39"/>
      <c r="AE60" s="39"/>
      <c r="AF60" s="39"/>
      <c r="AG60" s="39"/>
      <c r="AH60" s="39"/>
      <c r="AI60" s="39"/>
      <c r="CQ60" s="67"/>
      <c r="CR60" s="67"/>
      <c r="CS60" s="67"/>
      <c r="CT60" s="67"/>
    </row>
    <row r="61" spans="1:98" ht="15.75" x14ac:dyDescent="0.25">
      <c r="A61" s="39"/>
      <c r="B61" s="100" t="str">
        <f>IF(B62="","","Не выполняли работу:")</f>
        <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CQ61" s="67"/>
      <c r="CR61" s="67"/>
      <c r="CS61" s="67"/>
      <c r="CT61" s="67"/>
    </row>
    <row r="62" spans="1:98" x14ac:dyDescent="0.25">
      <c r="A62" s="39"/>
      <c r="B62" s="190" t="str">
        <f>$AH$40</f>
        <v/>
      </c>
      <c r="C62" s="190"/>
      <c r="D62" s="190"/>
      <c r="E62" s="190"/>
      <c r="F62" s="190"/>
      <c r="G62" s="190"/>
      <c r="H62" s="190"/>
      <c r="I62" s="190"/>
      <c r="J62" s="190"/>
      <c r="K62" s="190"/>
      <c r="L62" s="190"/>
      <c r="M62" s="190"/>
      <c r="N62" s="190"/>
      <c r="O62" s="190"/>
      <c r="P62" s="190"/>
      <c r="Q62" s="190"/>
      <c r="R62" s="190"/>
      <c r="S62" s="190"/>
      <c r="T62" s="190"/>
      <c r="U62" s="190"/>
      <c r="V62" s="190"/>
      <c r="W62" s="190"/>
      <c r="X62" s="39"/>
      <c r="Y62" s="39"/>
      <c r="Z62" s="39"/>
      <c r="AA62" s="39"/>
      <c r="AB62" s="39"/>
      <c r="AC62" s="39"/>
      <c r="AD62" s="39"/>
      <c r="AE62" s="39"/>
      <c r="AF62" s="39"/>
      <c r="AG62" s="39"/>
      <c r="AH62" s="39"/>
      <c r="AI62" s="39"/>
      <c r="CQ62" s="67"/>
      <c r="CR62" s="67"/>
      <c r="CS62" s="67"/>
      <c r="CT62" s="67"/>
    </row>
    <row r="63" spans="1:98" x14ac:dyDescent="0.25">
      <c r="A63" s="39"/>
      <c r="B63" s="190"/>
      <c r="C63" s="190"/>
      <c r="D63" s="190"/>
      <c r="E63" s="190"/>
      <c r="F63" s="190"/>
      <c r="G63" s="190"/>
      <c r="H63" s="190"/>
      <c r="I63" s="190"/>
      <c r="J63" s="190"/>
      <c r="K63" s="190"/>
      <c r="L63" s="190"/>
      <c r="M63" s="190"/>
      <c r="N63" s="190"/>
      <c r="O63" s="190"/>
      <c r="P63" s="190"/>
      <c r="Q63" s="190"/>
      <c r="R63" s="190"/>
      <c r="S63" s="190"/>
      <c r="T63" s="190"/>
      <c r="U63" s="190"/>
      <c r="V63" s="190"/>
      <c r="W63" s="190"/>
      <c r="X63" s="39"/>
      <c r="Y63" s="39"/>
      <c r="Z63" s="39"/>
      <c r="AA63" s="39"/>
      <c r="AB63" s="39"/>
      <c r="AC63" s="39"/>
      <c r="AD63" s="39"/>
      <c r="AE63" s="39"/>
      <c r="AF63" s="39"/>
      <c r="AG63" s="39"/>
      <c r="AH63" s="39"/>
      <c r="AI63" s="39"/>
      <c r="CQ63" s="67"/>
      <c r="CR63" s="67"/>
      <c r="CS63" s="67"/>
      <c r="CT63" s="67"/>
    </row>
    <row r="64" spans="1:98" ht="15.75" x14ac:dyDescent="0.25">
      <c r="A64" s="39"/>
      <c r="B64" s="185" t="str">
        <f>IF(B65="","","Обучающиеся, выполнившие работу на низком уровне:")</f>
        <v/>
      </c>
      <c r="C64" s="185"/>
      <c r="D64" s="185"/>
      <c r="E64" s="185"/>
      <c r="F64" s="185"/>
      <c r="G64" s="185"/>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CQ64" s="67"/>
      <c r="CR64" s="67"/>
      <c r="CS64" s="67"/>
      <c r="CT64" s="67"/>
    </row>
    <row r="65" spans="1:98" x14ac:dyDescent="0.25">
      <c r="A65" s="39"/>
      <c r="B65" s="183" t="str">
        <f>$AG$40</f>
        <v/>
      </c>
      <c r="C65" s="183"/>
      <c r="D65" s="183"/>
      <c r="E65" s="183"/>
      <c r="F65" s="183"/>
      <c r="G65" s="183"/>
      <c r="H65" s="183"/>
      <c r="I65" s="183"/>
      <c r="J65" s="183"/>
      <c r="K65" s="183"/>
      <c r="L65" s="183"/>
      <c r="M65" s="183"/>
      <c r="N65" s="183"/>
      <c r="O65" s="183"/>
      <c r="P65" s="183"/>
      <c r="Q65" s="183"/>
      <c r="R65" s="183"/>
      <c r="S65" s="183"/>
      <c r="T65" s="183"/>
      <c r="U65" s="183"/>
      <c r="V65" s="183"/>
      <c r="W65" s="39"/>
      <c r="X65" s="39"/>
      <c r="Y65" s="39"/>
      <c r="Z65" s="39"/>
      <c r="AA65" s="39"/>
      <c r="AB65" s="39"/>
      <c r="AC65" s="39"/>
      <c r="AD65" s="39"/>
      <c r="AE65" s="39"/>
      <c r="AF65" s="39"/>
      <c r="AG65" s="39"/>
      <c r="AH65" s="39"/>
      <c r="AI65" s="39"/>
      <c r="CQ65" s="67"/>
      <c r="CR65" s="67"/>
      <c r="CS65" s="67"/>
      <c r="CT65" s="67"/>
    </row>
    <row r="66" spans="1:98" x14ac:dyDescent="0.25">
      <c r="A66" s="39"/>
      <c r="B66" s="183"/>
      <c r="C66" s="183"/>
      <c r="D66" s="183"/>
      <c r="E66" s="183"/>
      <c r="F66" s="183"/>
      <c r="G66" s="183"/>
      <c r="H66" s="183"/>
      <c r="I66" s="183"/>
      <c r="J66" s="183"/>
      <c r="K66" s="183"/>
      <c r="L66" s="183"/>
      <c r="M66" s="183"/>
      <c r="N66" s="183"/>
      <c r="O66" s="183"/>
      <c r="P66" s="183"/>
      <c r="Q66" s="183"/>
      <c r="R66" s="183"/>
      <c r="S66" s="183"/>
      <c r="T66" s="183"/>
      <c r="U66" s="183"/>
      <c r="V66" s="183"/>
      <c r="W66" s="39"/>
      <c r="X66" s="39"/>
      <c r="Y66" s="39"/>
      <c r="Z66" s="39"/>
      <c r="AA66" s="39"/>
      <c r="AB66" s="39"/>
      <c r="AC66" s="39"/>
      <c r="AD66" s="39"/>
      <c r="AE66" s="39"/>
      <c r="AF66" s="39"/>
      <c r="AG66" s="39"/>
      <c r="AH66" s="39"/>
      <c r="AI66" s="39"/>
      <c r="CQ66" s="67"/>
      <c r="CR66" s="67"/>
      <c r="CS66" s="67"/>
      <c r="CT66" s="67"/>
    </row>
    <row r="67" spans="1:98" ht="15.75" x14ac:dyDescent="0.25">
      <c r="A67" s="39"/>
      <c r="B67" s="122" t="s">
        <v>148</v>
      </c>
      <c r="C67" s="121" t="str">
        <f>IF(X41=0,"",$X$41)</f>
        <v/>
      </c>
      <c r="D67" s="183" t="str">
        <f>IF(C67="","",$AB$40)</f>
        <v/>
      </c>
      <c r="E67" s="183"/>
      <c r="F67" s="183"/>
      <c r="G67" s="183"/>
      <c r="H67" s="183"/>
      <c r="I67" s="183"/>
      <c r="J67" s="183"/>
      <c r="K67" s="183"/>
      <c r="L67" s="183"/>
      <c r="M67" s="183"/>
      <c r="N67" s="183"/>
      <c r="O67" s="183"/>
      <c r="P67" s="183"/>
      <c r="Q67" s="183"/>
      <c r="R67" s="183"/>
      <c r="S67" s="183"/>
      <c r="T67" s="183"/>
      <c r="U67" s="183"/>
      <c r="V67" s="183"/>
      <c r="W67" s="183"/>
      <c r="X67" s="39"/>
      <c r="Y67" s="39"/>
      <c r="Z67" s="39"/>
      <c r="AA67" s="39"/>
      <c r="AB67" s="39"/>
      <c r="AC67" s="39"/>
      <c r="AD67" s="39"/>
      <c r="AE67" s="39"/>
      <c r="AF67" s="39"/>
      <c r="AG67" s="39"/>
      <c r="AH67" s="39"/>
      <c r="AI67" s="39"/>
      <c r="CQ67" s="67"/>
      <c r="CR67" s="67"/>
      <c r="CS67" s="67"/>
      <c r="CT67" s="67"/>
    </row>
    <row r="68" spans="1:98" ht="15.75" x14ac:dyDescent="0.25">
      <c r="A68" s="39"/>
      <c r="B68" s="123" t="s">
        <v>149</v>
      </c>
      <c r="C68" s="121" t="str">
        <f>IF(X42=0,"",$X$42)</f>
        <v/>
      </c>
      <c r="D68" s="183" t="str">
        <f>IF(C68="","",$AC$40)</f>
        <v/>
      </c>
      <c r="E68" s="183"/>
      <c r="F68" s="183"/>
      <c r="G68" s="183"/>
      <c r="H68" s="183"/>
      <c r="I68" s="183"/>
      <c r="J68" s="183"/>
      <c r="K68" s="183"/>
      <c r="L68" s="183"/>
      <c r="M68" s="183"/>
      <c r="N68" s="183"/>
      <c r="O68" s="183"/>
      <c r="P68" s="183"/>
      <c r="Q68" s="183"/>
      <c r="R68" s="183"/>
      <c r="S68" s="183"/>
      <c r="T68" s="183"/>
      <c r="U68" s="183"/>
      <c r="V68" s="183"/>
      <c r="W68" s="183"/>
      <c r="X68" s="39"/>
      <c r="Y68" s="39"/>
      <c r="Z68" s="39"/>
      <c r="AA68" s="39"/>
      <c r="AB68" s="39"/>
      <c r="AC68" s="39"/>
      <c r="AD68" s="39"/>
      <c r="AE68" s="39"/>
      <c r="AF68" s="39"/>
      <c r="AG68" s="39"/>
      <c r="AH68" s="39"/>
      <c r="AI68" s="39"/>
      <c r="CQ68" s="67"/>
      <c r="CR68" s="67"/>
      <c r="CS68" s="67"/>
      <c r="CT68" s="67"/>
    </row>
    <row r="69" spans="1:98" ht="15.75" x14ac:dyDescent="0.25">
      <c r="A69" s="39"/>
      <c r="B69" s="191" t="e">
        <f>IF(B70="","","Усвоены умения на высоком уровне:")</f>
        <v>#DIV/0!</v>
      </c>
      <c r="C69" s="191"/>
      <c r="D69" s="191"/>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CQ69" s="67"/>
      <c r="CR69" s="67"/>
      <c r="CS69" s="67"/>
      <c r="CT69" s="67"/>
    </row>
    <row r="70" spans="1:98" ht="15" customHeight="1" x14ac:dyDescent="0.25">
      <c r="A70" s="39"/>
      <c r="B70" s="175" t="e">
        <f>$W$53</f>
        <v>#DIV/0!</v>
      </c>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39"/>
      <c r="AA70" s="39"/>
      <c r="AB70" s="39"/>
      <c r="AC70" s="39"/>
      <c r="AD70" s="39"/>
      <c r="AE70" s="39"/>
      <c r="AF70" s="39"/>
      <c r="AG70" s="39"/>
      <c r="AH70" s="39"/>
      <c r="AI70" s="39"/>
      <c r="CQ70" s="67"/>
      <c r="CR70" s="67"/>
      <c r="CS70" s="67"/>
      <c r="CT70" s="67"/>
    </row>
    <row r="71" spans="1:98" ht="15" customHeight="1" x14ac:dyDescent="0.25">
      <c r="A71" s="39"/>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39"/>
      <c r="AA71" s="39"/>
      <c r="AB71" s="39"/>
      <c r="AC71" s="39"/>
      <c r="AD71" s="39"/>
      <c r="AE71" s="39"/>
      <c r="AF71" s="39"/>
      <c r="AG71" s="39"/>
      <c r="AH71" s="39"/>
      <c r="AI71" s="39"/>
      <c r="CQ71" s="67"/>
      <c r="CR71" s="67"/>
      <c r="CS71" s="67"/>
      <c r="CT71" s="67"/>
    </row>
    <row r="72" spans="1:98" ht="15" customHeight="1" x14ac:dyDescent="0.25">
      <c r="A72" s="39"/>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39"/>
      <c r="AA72" s="39"/>
      <c r="AB72" s="39"/>
      <c r="AC72" s="39"/>
      <c r="AD72" s="39"/>
      <c r="AE72" s="39"/>
      <c r="AF72" s="39"/>
      <c r="AG72" s="39"/>
      <c r="AH72" s="39"/>
      <c r="AI72" s="39"/>
      <c r="CQ72" s="67"/>
      <c r="CR72" s="67"/>
      <c r="CS72" s="67"/>
      <c r="CT72" s="67"/>
    </row>
    <row r="73" spans="1:98" ht="15.75" x14ac:dyDescent="0.25">
      <c r="A73" s="39"/>
      <c r="B73" s="185" t="e">
        <f>IF(B74="","","Не усвоены умения:")</f>
        <v>#DIV/0!</v>
      </c>
      <c r="C73" s="185"/>
      <c r="D73" s="185"/>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CQ73" s="67"/>
      <c r="CR73" s="67"/>
      <c r="CS73" s="67"/>
      <c r="CT73" s="67"/>
    </row>
    <row r="74" spans="1:98" ht="15" customHeight="1" x14ac:dyDescent="0.25">
      <c r="A74" s="39"/>
      <c r="B74" s="175" t="e">
        <f>$W$54</f>
        <v>#DIV/0!</v>
      </c>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39"/>
      <c r="AB74" s="39"/>
      <c r="AC74" s="39"/>
      <c r="AD74" s="39"/>
      <c r="AE74" s="39"/>
      <c r="AF74" s="39"/>
      <c r="AG74" s="39"/>
      <c r="AH74" s="39"/>
      <c r="AI74" s="39"/>
      <c r="CQ74" s="67"/>
      <c r="CR74" s="67"/>
      <c r="CS74" s="67"/>
      <c r="CT74" s="67"/>
    </row>
    <row r="75" spans="1:98" ht="15" customHeight="1" x14ac:dyDescent="0.25">
      <c r="A75" s="39"/>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39"/>
      <c r="AB75" s="39"/>
      <c r="AC75" s="39"/>
      <c r="AD75" s="39"/>
      <c r="AE75" s="39"/>
      <c r="AF75" s="39"/>
      <c r="AG75" s="39"/>
      <c r="AH75" s="39"/>
      <c r="AI75" s="39"/>
      <c r="CQ75" s="67"/>
      <c r="CR75" s="67"/>
      <c r="CS75" s="67"/>
      <c r="CT75" s="67"/>
    </row>
    <row r="76" spans="1:98" ht="15" customHeight="1" x14ac:dyDescent="0.25">
      <c r="A76" s="39"/>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39"/>
      <c r="AB76" s="39"/>
      <c r="AC76" s="39"/>
      <c r="AD76" s="39"/>
      <c r="AE76" s="39"/>
      <c r="AF76" s="39"/>
      <c r="AG76" s="39"/>
      <c r="AH76" s="39"/>
      <c r="AI76" s="39"/>
      <c r="CQ76" s="67"/>
      <c r="CR76" s="67"/>
      <c r="CS76" s="67"/>
      <c r="CT76" s="67"/>
    </row>
    <row r="77" spans="1:98"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CQ77" s="67"/>
      <c r="CR77" s="67"/>
      <c r="CS77" s="67"/>
      <c r="CT77" s="67"/>
    </row>
    <row r="78" spans="1:98"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CQ78" s="67"/>
      <c r="CR78" s="67"/>
      <c r="CS78" s="67"/>
      <c r="CT78" s="67"/>
    </row>
    <row r="79" spans="1:98"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CQ79" s="67"/>
      <c r="CR79" s="67"/>
      <c r="CS79" s="67"/>
      <c r="CT79" s="67"/>
    </row>
    <row r="80" spans="1:98"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CQ80" s="67"/>
      <c r="CR80" s="67"/>
      <c r="CS80" s="67"/>
      <c r="CT80" s="67"/>
    </row>
    <row r="81" spans="1:98"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CQ81" s="67"/>
      <c r="CR81" s="67"/>
      <c r="CS81" s="67"/>
      <c r="CT81" s="67"/>
    </row>
    <row r="82" spans="1:98"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CQ82" s="67"/>
      <c r="CR82" s="67"/>
      <c r="CS82" s="67"/>
      <c r="CT82" s="67"/>
    </row>
    <row r="83" spans="1:98" x14ac:dyDescent="0.25">
      <c r="A83" s="78"/>
      <c r="B83" s="126"/>
      <c r="C83" s="126"/>
      <c r="D83" s="126"/>
      <c r="E83" s="126"/>
      <c r="F83" s="126"/>
      <c r="G83" s="126"/>
      <c r="H83" s="126"/>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row>
    <row r="84" spans="1:98" x14ac:dyDescent="0.25">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row>
    <row r="85" spans="1:98" x14ac:dyDescent="0.2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row>
    <row r="86" spans="1:98" x14ac:dyDescent="0.25">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row>
    <row r="87" spans="1:98" x14ac:dyDescent="0.2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row>
    <row r="88" spans="1:98" x14ac:dyDescent="0.2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row>
    <row r="89" spans="1:98" x14ac:dyDescent="0.2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row>
    <row r="90" spans="1:98" x14ac:dyDescent="0.25">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row>
    <row r="91" spans="1:98" x14ac:dyDescent="0.2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row>
    <row r="92" spans="1:98" x14ac:dyDescent="0.25">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row>
    <row r="93" spans="1:98" x14ac:dyDescent="0.25">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row>
    <row r="94" spans="1:98" x14ac:dyDescent="0.25">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row>
    <row r="95" spans="1:98" x14ac:dyDescent="0.2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row>
    <row r="96" spans="1:98" x14ac:dyDescent="0.25">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row>
    <row r="97" spans="1:98" x14ac:dyDescent="0.25">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row>
    <row r="98" spans="1:98" x14ac:dyDescent="0.25">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row>
    <row r="99" spans="1:98" x14ac:dyDescent="0.25">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row>
    <row r="100" spans="1:98" x14ac:dyDescent="0.25">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row>
    <row r="101" spans="1:98" x14ac:dyDescent="0.25">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row>
    <row r="102" spans="1:98" x14ac:dyDescent="0.25">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row>
    <row r="103" spans="1:98" x14ac:dyDescent="0.25">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row>
    <row r="104" spans="1:98" x14ac:dyDescent="0.25">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row>
    <row r="105" spans="1:98" x14ac:dyDescent="0.2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row>
    <row r="131" spans="3:19" x14ac:dyDescent="0.25">
      <c r="C131" s="124" t="s">
        <v>151</v>
      </c>
      <c r="D131" s="124" t="s">
        <v>150</v>
      </c>
      <c r="E131" s="15" t="s">
        <v>34</v>
      </c>
      <c r="F131" s="124" t="s">
        <v>152</v>
      </c>
      <c r="G131" s="124" t="s">
        <v>153</v>
      </c>
      <c r="H131" s="15" t="s">
        <v>36</v>
      </c>
      <c r="I131" s="15" t="s">
        <v>37</v>
      </c>
      <c r="J131" s="15" t="s">
        <v>38</v>
      </c>
      <c r="K131" s="15" t="s">
        <v>39</v>
      </c>
      <c r="L131" s="15" t="s">
        <v>40</v>
      </c>
      <c r="M131" s="15" t="s">
        <v>41</v>
      </c>
      <c r="N131" s="15" t="s">
        <v>42</v>
      </c>
      <c r="O131" s="15" t="s">
        <v>43</v>
      </c>
      <c r="P131" s="15" t="s">
        <v>44</v>
      </c>
      <c r="Q131" s="15" t="s">
        <v>45</v>
      </c>
      <c r="R131" s="15" t="s">
        <v>46</v>
      </c>
      <c r="S131" s="15" t="s">
        <v>47</v>
      </c>
    </row>
    <row r="132" spans="3:19" x14ac:dyDescent="0.25">
      <c r="C132" s="125" t="e">
        <f t="shared" ref="C132:G132" si="109">D46</f>
        <v>#DIV/0!</v>
      </c>
      <c r="D132" s="125" t="e">
        <f t="shared" si="109"/>
        <v>#DIV/0!</v>
      </c>
      <c r="E132" s="125" t="e">
        <f t="shared" si="109"/>
        <v>#DIV/0!</v>
      </c>
      <c r="F132" s="125" t="e">
        <f t="shared" si="109"/>
        <v>#DIV/0!</v>
      </c>
      <c r="G132" s="125" t="e">
        <f t="shared" si="109"/>
        <v>#DIV/0!</v>
      </c>
      <c r="H132" s="125" t="e">
        <f t="shared" ref="H132:S132" si="110">J46</f>
        <v>#DIV/0!</v>
      </c>
      <c r="I132" s="125" t="e">
        <f t="shared" si="110"/>
        <v>#DIV/0!</v>
      </c>
      <c r="J132" s="125" t="e">
        <f t="shared" si="110"/>
        <v>#DIV/0!</v>
      </c>
      <c r="K132" s="125" t="e">
        <f t="shared" si="110"/>
        <v>#DIV/0!</v>
      </c>
      <c r="L132" s="125" t="e">
        <f t="shared" si="110"/>
        <v>#DIV/0!</v>
      </c>
      <c r="M132" s="125" t="e">
        <f t="shared" si="110"/>
        <v>#DIV/0!</v>
      </c>
      <c r="N132" s="125" t="e">
        <f t="shared" si="110"/>
        <v>#DIV/0!</v>
      </c>
      <c r="O132" s="125" t="e">
        <f t="shared" si="110"/>
        <v>#DIV/0!</v>
      </c>
      <c r="P132" s="125" t="e">
        <f t="shared" si="110"/>
        <v>#DIV/0!</v>
      </c>
      <c r="Q132" s="125" t="e">
        <f t="shared" si="110"/>
        <v>#DIV/0!</v>
      </c>
      <c r="R132" s="125" t="e">
        <f t="shared" si="110"/>
        <v>#DIV/0!</v>
      </c>
      <c r="S132" s="125" t="e">
        <f t="shared" si="110"/>
        <v>#DIV/0!</v>
      </c>
    </row>
  </sheetData>
  <sheetProtection password="C7B7" sheet="1" scenarios="1" pivotTables="0"/>
  <mergeCells count="23">
    <mergeCell ref="A4:A6"/>
    <mergeCell ref="X4:X6"/>
    <mergeCell ref="B73:D73"/>
    <mergeCell ref="B4:B6"/>
    <mergeCell ref="J2:V2"/>
    <mergeCell ref="W2:Z2"/>
    <mergeCell ref="D3:H3"/>
    <mergeCell ref="J3:V3"/>
    <mergeCell ref="B62:W63"/>
    <mergeCell ref="B58:G58"/>
    <mergeCell ref="B70:Y72"/>
    <mergeCell ref="D56:T56"/>
    <mergeCell ref="B59:V60"/>
    <mergeCell ref="B64:G64"/>
    <mergeCell ref="B65:V66"/>
    <mergeCell ref="B69:D69"/>
    <mergeCell ref="B74:Z76"/>
    <mergeCell ref="D1:Z1"/>
    <mergeCell ref="D2:H2"/>
    <mergeCell ref="Z4:Z6"/>
    <mergeCell ref="Y4:Y5"/>
    <mergeCell ref="D67:W67"/>
    <mergeCell ref="D68:W68"/>
  </mergeCells>
  <phoneticPr fontId="0" type="noConversion"/>
  <conditionalFormatting sqref="I7:I39 J44:V44 AO7:AO39 D45 C44:C45 E7:E42 D44:H44 D40:W42 W7:X39 B7:E39">
    <cfRule type="cellIs" dxfId="547" priority="30" operator="equal">
      <formula>0</formula>
    </cfRule>
  </conditionalFormatting>
  <conditionalFormatting sqref="Y7:Y39">
    <cfRule type="cellIs" dxfId="546" priority="15" operator="equal">
      <formula>43</formula>
    </cfRule>
    <cfRule type="cellIs" dxfId="545" priority="28" operator="equal">
      <formula>"+"</formula>
    </cfRule>
    <cfRule type="cellIs" dxfId="544" priority="29" operator="equal">
      <formula>"-"</formula>
    </cfRule>
  </conditionalFormatting>
  <conditionalFormatting sqref="Z7:Z40">
    <cfRule type="cellIs" dxfId="543" priority="25" operator="equal">
      <formula>"базовый"</formula>
    </cfRule>
    <cfRule type="cellIs" dxfId="542" priority="26" operator="equal">
      <formula>"базовый"</formula>
    </cfRule>
    <cfRule type="cellIs" dxfId="541" priority="27" operator="equal">
      <formula>"ниже базового"</formula>
    </cfRule>
  </conditionalFormatting>
  <conditionalFormatting sqref="I43:I48 W43:W48 J47:V48 J43:V45 D43 D47:H48 E43:H45">
    <cfRule type="containsErrors" dxfId="540" priority="23">
      <formula>ISERROR(D43)</formula>
    </cfRule>
  </conditionalFormatting>
  <conditionalFormatting sqref="Z7:Z39">
    <cfRule type="containsText" dxfId="539" priority="3" operator="containsText" text="ложь">
      <formula>NOT(ISERROR(SEARCH("ложь",Z7)))</formula>
    </cfRule>
    <cfRule type="cellIs" dxfId="538" priority="16" operator="equal">
      <formula>5</formula>
    </cfRule>
    <cfRule type="cellIs" dxfId="537" priority="17" operator="equal">
      <formula>4</formula>
    </cfRule>
    <cfRule type="cellIs" dxfId="536" priority="18" operator="equal">
      <formula>3</formula>
    </cfRule>
    <cfRule type="cellIs" dxfId="535" priority="19" operator="equal">
      <formula>2</formula>
    </cfRule>
  </conditionalFormatting>
  <conditionalFormatting sqref="D7:D39">
    <cfRule type="cellIs" dxfId="534" priority="7" operator="equal">
      <formula>0</formula>
    </cfRule>
  </conditionalFormatting>
  <conditionalFormatting sqref="B30:B39">
    <cfRule type="cellIs" dxfId="533" priority="6" operator="equal">
      <formula>0</formula>
    </cfRule>
  </conditionalFormatting>
  <conditionalFormatting sqref="B7:B39">
    <cfRule type="cellIs" dxfId="532" priority="5" operator="equal">
      <formula>0</formula>
    </cfRule>
  </conditionalFormatting>
  <conditionalFormatting sqref="X7:X39">
    <cfRule type="cellIs" dxfId="531" priority="4" operator="equal">
      <formula>"-"</formula>
    </cfRule>
  </conditionalFormatting>
  <conditionalFormatting sqref="D7:H39">
    <cfRule type="notContainsBlanks" dxfId="530" priority="2">
      <formula>LEN(TRIM(D7))&gt;0</formula>
    </cfRule>
  </conditionalFormatting>
  <conditionalFormatting sqref="J7:U39">
    <cfRule type="notContainsBlanks" dxfId="529" priority="1">
      <formula>LEN(TRIM(J7))&gt;0</formula>
    </cfRule>
  </conditionalFormatting>
  <dataValidations count="8">
    <dataValidation type="whole" allowBlank="1" showInputMessage="1" showErrorMessage="1" errorTitle="Ошибка" error="Введите числа от 0 до 4" sqref="D7:D39">
      <formula1>0</formula1>
      <formula2>4</formula2>
    </dataValidation>
    <dataValidation type="whole" allowBlank="1" showInputMessage="1" showErrorMessage="1" errorTitle="Упс!" error="Введите значения от 0 до 3" sqref="E7:F39 H7:H39 M7:M39">
      <formula1>0</formula1>
      <formula2>3</formula2>
    </dataValidation>
    <dataValidation type="whole" allowBlank="1" showInputMessage="1" showErrorMessage="1" errorTitle="Упс! " error="Введите значения от 0 до 1" sqref="G7:G39">
      <formula1>0</formula1>
      <formula2>1</formula2>
    </dataValidation>
    <dataValidation type="whole" allowBlank="1" showInputMessage="1" showErrorMessage="1" errorTitle="Упс!" error="Введите значения от 0 до 2" sqref="J7:J39 L7:L39 N7:N39">
      <formula1>0</formula1>
      <formula2>2</formula2>
    </dataValidation>
    <dataValidation type="whole" allowBlank="1" showInputMessage="1" showErrorMessage="1" errorTitle="Упс!" error="Введите значения от 0 до 1" sqref="K7:K39 O7:O39">
      <formula1>0</formula1>
      <formula2>1</formula2>
    </dataValidation>
    <dataValidation type="whole" allowBlank="1" showInputMessage="1" showErrorMessage="1" errorTitle="Упс!" error="Внесите значение от 0 до 1" sqref="P7:P39 T7:T39">
      <formula1>0</formula1>
      <formula2>1</formula2>
    </dataValidation>
    <dataValidation type="whole" allowBlank="1" showInputMessage="1" showErrorMessage="1" errorTitle="Упс!" error="Внесите значение от 0 до 2" sqref="Q7:Q39">
      <formula1>0</formula1>
      <formula2>2</formula2>
    </dataValidation>
    <dataValidation type="whole" allowBlank="1" showInputMessage="1" showErrorMessage="1" errorTitle="Упс!" error="Внесите значение от 0 до 3" sqref="R7:S39 U7:U39">
      <formula1>0</formula1>
      <formula2>3</formula2>
    </dataValidation>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класса'!$B$21</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язык'!$AI$21</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язык'!$AK$21</f>
        <v>0</v>
      </c>
      <c r="D6" s="91">
        <v>3</v>
      </c>
      <c r="E6" s="92">
        <f t="shared" si="0"/>
        <v>0</v>
      </c>
      <c r="F6" s="78"/>
      <c r="G6" s="71"/>
      <c r="H6" s="85"/>
      <c r="I6" s="85"/>
      <c r="J6" s="85"/>
      <c r="K6" s="1"/>
      <c r="L6" s="1"/>
      <c r="M6" s="1"/>
      <c r="N6" s="78"/>
      <c r="O6" s="78"/>
      <c r="P6" s="67"/>
    </row>
    <row r="7" spans="1:16" ht="15.75" x14ac:dyDescent="0.25">
      <c r="A7" s="78"/>
      <c r="B7" s="3" t="s">
        <v>74</v>
      </c>
      <c r="C7" s="91">
        <f>'русский язык'!$Q$21</f>
        <v>0</v>
      </c>
      <c r="D7" s="91">
        <v>2</v>
      </c>
      <c r="E7" s="92">
        <f t="shared" si="0"/>
        <v>0</v>
      </c>
      <c r="F7" s="78"/>
      <c r="G7" s="86"/>
      <c r="H7" s="87"/>
      <c r="I7" s="87"/>
      <c r="J7" s="69"/>
      <c r="K7" s="1"/>
      <c r="L7" s="1"/>
      <c r="M7" s="1"/>
      <c r="N7" s="78"/>
      <c r="O7" s="78"/>
      <c r="P7" s="67"/>
    </row>
    <row r="8" spans="1:16" ht="15.75" x14ac:dyDescent="0.25">
      <c r="A8" s="78"/>
      <c r="B8" s="3" t="s">
        <v>75</v>
      </c>
      <c r="C8" s="91">
        <f>'русский язык'!$AJ$21</f>
        <v>0</v>
      </c>
      <c r="D8" s="91">
        <v>13</v>
      </c>
      <c r="E8" s="92">
        <f t="shared" si="0"/>
        <v>0</v>
      </c>
      <c r="F8" s="78"/>
      <c r="G8" s="86"/>
      <c r="H8" s="87"/>
      <c r="I8" s="87"/>
      <c r="J8" s="69"/>
      <c r="K8" s="1"/>
      <c r="L8" s="1"/>
      <c r="M8" s="1"/>
      <c r="N8" s="78"/>
      <c r="O8" s="78"/>
      <c r="P8" s="67"/>
    </row>
    <row r="9" spans="1:16" ht="15.75" x14ac:dyDescent="0.25">
      <c r="A9" s="78"/>
      <c r="B9" s="3" t="s">
        <v>76</v>
      </c>
      <c r="C9" s="91">
        <f>'русский язык'!$AL$21</f>
        <v>0</v>
      </c>
      <c r="D9" s="91">
        <v>4</v>
      </c>
      <c r="E9" s="92">
        <f t="shared" si="0"/>
        <v>0</v>
      </c>
      <c r="F9" s="78"/>
      <c r="G9" s="86"/>
      <c r="H9" s="87"/>
      <c r="I9" s="87"/>
      <c r="J9" s="69"/>
      <c r="K9" s="1"/>
      <c r="L9" s="1"/>
      <c r="M9" s="1"/>
      <c r="N9" s="78"/>
      <c r="O9" s="78"/>
      <c r="P9" s="67"/>
    </row>
    <row r="10" spans="1:16" ht="15.75" x14ac:dyDescent="0.25">
      <c r="A10" s="78"/>
      <c r="B10" s="3" t="s">
        <v>80</v>
      </c>
      <c r="C10" s="91">
        <f>'русский язык'!$AN$21</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язык'!$AM$21</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8.5" customHeight="1" x14ac:dyDescent="0.25">
      <c r="A19" s="78"/>
      <c r="B19" s="222" t="s">
        <v>117</v>
      </c>
      <c r="C19" s="222"/>
      <c r="D19" s="222"/>
      <c r="E19" s="222"/>
      <c r="F19" s="222"/>
      <c r="G19" s="222"/>
      <c r="H19" s="111">
        <f>'русский язык'!$D$21</f>
        <v>0</v>
      </c>
      <c r="I19" s="108">
        <v>4</v>
      </c>
      <c r="J19" s="78"/>
      <c r="K19" s="78"/>
      <c r="L19" s="78"/>
      <c r="M19" s="78"/>
      <c r="N19" s="78"/>
      <c r="O19" s="78"/>
      <c r="P19" s="67"/>
    </row>
    <row r="20" spans="1:16" ht="28.5" customHeight="1" x14ac:dyDescent="0.25">
      <c r="A20" s="78"/>
      <c r="B20" s="222" t="s">
        <v>134</v>
      </c>
      <c r="C20" s="222"/>
      <c r="D20" s="222"/>
      <c r="E20" s="222"/>
      <c r="F20" s="222"/>
      <c r="G20" s="222"/>
      <c r="H20" s="111">
        <f>'русский язык'!$E$21</f>
        <v>0</v>
      </c>
      <c r="I20" s="108">
        <v>3</v>
      </c>
      <c r="J20" s="78"/>
      <c r="K20" s="78"/>
      <c r="L20" s="78"/>
      <c r="M20" s="78"/>
      <c r="N20" s="78"/>
      <c r="O20" s="78"/>
      <c r="P20" s="67"/>
    </row>
    <row r="21" spans="1:16" x14ac:dyDescent="0.25">
      <c r="A21" s="78"/>
      <c r="B21" s="259" t="s">
        <v>119</v>
      </c>
      <c r="C21" s="260"/>
      <c r="D21" s="260"/>
      <c r="E21" s="260"/>
      <c r="F21" s="260"/>
      <c r="G21" s="261"/>
      <c r="H21" s="110">
        <f>'русский язык'!$F$21</f>
        <v>0</v>
      </c>
      <c r="I21" s="108">
        <v>3</v>
      </c>
      <c r="J21" s="78"/>
      <c r="K21" s="78"/>
      <c r="L21" s="78"/>
      <c r="M21" s="78"/>
      <c r="N21" s="78"/>
      <c r="O21" s="78"/>
      <c r="P21" s="67"/>
    </row>
    <row r="22" spans="1:16" x14ac:dyDescent="0.25">
      <c r="A22" s="78"/>
      <c r="B22" s="249" t="s">
        <v>120</v>
      </c>
      <c r="C22" s="249"/>
      <c r="D22" s="249"/>
      <c r="E22" s="249"/>
      <c r="F22" s="249"/>
      <c r="G22" s="249"/>
      <c r="H22" s="110">
        <f>'русский язык'!$G$21</f>
        <v>0</v>
      </c>
      <c r="I22" s="108">
        <v>1</v>
      </c>
      <c r="J22" s="78"/>
      <c r="K22" s="78"/>
      <c r="L22" s="78"/>
      <c r="M22" s="78"/>
      <c r="N22" s="78"/>
      <c r="O22" s="78"/>
      <c r="P22" s="67"/>
    </row>
    <row r="23" spans="1:16" x14ac:dyDescent="0.25">
      <c r="A23" s="78"/>
      <c r="B23" s="249" t="s">
        <v>136</v>
      </c>
      <c r="C23" s="249"/>
      <c r="D23" s="249"/>
      <c r="E23" s="249"/>
      <c r="F23" s="249"/>
      <c r="G23" s="249"/>
      <c r="H23" s="110">
        <f>'русский язык'!$H$21</f>
        <v>0</v>
      </c>
      <c r="I23" s="108">
        <v>3</v>
      </c>
      <c r="J23" s="78"/>
      <c r="K23" s="78"/>
      <c r="L23" s="78"/>
      <c r="M23" s="78"/>
      <c r="N23" s="78"/>
      <c r="O23" s="78"/>
      <c r="P23" s="67"/>
    </row>
    <row r="24" spans="1:16" x14ac:dyDescent="0.25">
      <c r="A24" s="78"/>
      <c r="B24" s="249" t="s">
        <v>135</v>
      </c>
      <c r="C24" s="249"/>
      <c r="D24" s="249"/>
      <c r="E24" s="249"/>
      <c r="F24" s="249"/>
      <c r="G24" s="249"/>
      <c r="H24" s="110">
        <f>'русский язык'!$J$21</f>
        <v>0</v>
      </c>
      <c r="I24" s="108">
        <v>2</v>
      </c>
      <c r="J24" s="78"/>
      <c r="K24" s="78"/>
      <c r="L24" s="78"/>
      <c r="M24" s="78"/>
      <c r="N24" s="78"/>
      <c r="O24" s="78"/>
      <c r="P24" s="67"/>
    </row>
    <row r="25" spans="1:16" x14ac:dyDescent="0.25">
      <c r="A25" s="78"/>
      <c r="B25" s="249" t="s">
        <v>123</v>
      </c>
      <c r="C25" s="249"/>
      <c r="D25" s="249"/>
      <c r="E25" s="249"/>
      <c r="F25" s="249"/>
      <c r="G25" s="249"/>
      <c r="H25" s="110">
        <f>'русский язык'!$K$21</f>
        <v>0</v>
      </c>
      <c r="I25" s="108">
        <v>1</v>
      </c>
      <c r="J25" s="78"/>
      <c r="K25" s="78"/>
      <c r="L25" s="78"/>
      <c r="M25" s="78"/>
      <c r="N25" s="78"/>
      <c r="O25" s="78"/>
      <c r="P25" s="67"/>
    </row>
    <row r="26" spans="1:16" x14ac:dyDescent="0.25">
      <c r="A26" s="78"/>
      <c r="B26" s="222" t="s">
        <v>124</v>
      </c>
      <c r="C26" s="222"/>
      <c r="D26" s="222"/>
      <c r="E26" s="222"/>
      <c r="F26" s="222"/>
      <c r="G26" s="222"/>
      <c r="H26" s="110">
        <f>'русский язык'!$L$21</f>
        <v>0</v>
      </c>
      <c r="I26" s="108">
        <v>2</v>
      </c>
      <c r="J26" s="78"/>
      <c r="K26" s="78"/>
      <c r="L26" s="78"/>
      <c r="M26" s="78"/>
      <c r="N26" s="78"/>
      <c r="O26" s="78"/>
      <c r="P26" s="67"/>
    </row>
    <row r="27" spans="1:16" x14ac:dyDescent="0.25">
      <c r="A27" s="78"/>
      <c r="B27" s="249" t="s">
        <v>125</v>
      </c>
      <c r="C27" s="249"/>
      <c r="D27" s="249"/>
      <c r="E27" s="249"/>
      <c r="F27" s="249"/>
      <c r="G27" s="249"/>
      <c r="H27" s="110">
        <f>'русский язык'!$M$21</f>
        <v>0</v>
      </c>
      <c r="I27" s="108">
        <v>3</v>
      </c>
      <c r="J27" s="78"/>
      <c r="K27" s="78"/>
      <c r="L27" s="78"/>
      <c r="M27" s="78"/>
      <c r="N27" s="78"/>
      <c r="O27" s="78"/>
      <c r="P27" s="67"/>
    </row>
    <row r="28" spans="1:16" x14ac:dyDescent="0.25">
      <c r="A28" s="78"/>
      <c r="B28" s="249" t="s">
        <v>126</v>
      </c>
      <c r="C28" s="249"/>
      <c r="D28" s="249"/>
      <c r="E28" s="249"/>
      <c r="F28" s="249"/>
      <c r="G28" s="249"/>
      <c r="H28" s="110">
        <f>'русский язык'!$N$21</f>
        <v>0</v>
      </c>
      <c r="I28" s="108">
        <v>2</v>
      </c>
      <c r="J28" s="78"/>
      <c r="K28" s="78"/>
      <c r="L28" s="78"/>
      <c r="M28" s="78"/>
      <c r="N28" s="78"/>
      <c r="O28" s="78"/>
      <c r="P28" s="67"/>
    </row>
    <row r="29" spans="1:16" x14ac:dyDescent="0.25">
      <c r="A29" s="78"/>
      <c r="B29" s="249" t="s">
        <v>127</v>
      </c>
      <c r="C29" s="249"/>
      <c r="D29" s="249"/>
      <c r="E29" s="249"/>
      <c r="F29" s="249"/>
      <c r="G29" s="249"/>
      <c r="H29" s="110">
        <f>'русский язык'!$O$21</f>
        <v>0</v>
      </c>
      <c r="I29" s="108">
        <v>1</v>
      </c>
      <c r="J29" s="78"/>
      <c r="K29" s="78"/>
      <c r="L29" s="78"/>
      <c r="M29" s="78"/>
      <c r="N29" s="78"/>
      <c r="O29" s="78"/>
      <c r="P29" s="67"/>
    </row>
    <row r="30" spans="1:16" x14ac:dyDescent="0.25">
      <c r="A30" s="78"/>
      <c r="B30" s="249" t="s">
        <v>128</v>
      </c>
      <c r="C30" s="249"/>
      <c r="D30" s="249"/>
      <c r="E30" s="249"/>
      <c r="F30" s="249"/>
      <c r="G30" s="249"/>
      <c r="H30" s="110">
        <f>'русский язык'!$P$21</f>
        <v>0</v>
      </c>
      <c r="I30" s="108">
        <v>1</v>
      </c>
      <c r="J30" s="78"/>
      <c r="K30" s="78"/>
      <c r="L30" s="78"/>
      <c r="M30" s="78"/>
      <c r="N30" s="78"/>
      <c r="O30" s="78"/>
      <c r="P30" s="67"/>
    </row>
    <row r="31" spans="1:16" x14ac:dyDescent="0.25">
      <c r="A31" s="78"/>
      <c r="B31" s="249" t="s">
        <v>129</v>
      </c>
      <c r="C31" s="249"/>
      <c r="D31" s="249"/>
      <c r="E31" s="249"/>
      <c r="F31" s="249"/>
      <c r="G31" s="249"/>
      <c r="H31" s="110">
        <f>'русский язык'!$Q$21</f>
        <v>0</v>
      </c>
      <c r="I31" s="108">
        <v>2</v>
      </c>
      <c r="J31" s="78"/>
      <c r="K31" s="78"/>
      <c r="L31" s="78"/>
      <c r="M31" s="78"/>
      <c r="N31" s="78"/>
      <c r="O31" s="78"/>
      <c r="P31" s="67"/>
    </row>
    <row r="32" spans="1:16" x14ac:dyDescent="0.25">
      <c r="A32" s="78"/>
      <c r="B32" s="222" t="s">
        <v>130</v>
      </c>
      <c r="C32" s="222"/>
      <c r="D32" s="222"/>
      <c r="E32" s="222"/>
      <c r="F32" s="222"/>
      <c r="G32" s="222"/>
      <c r="H32" s="110">
        <f>'русский язык'!$R$21</f>
        <v>0</v>
      </c>
      <c r="I32" s="108">
        <v>3</v>
      </c>
      <c r="J32" s="78"/>
      <c r="K32" s="78"/>
      <c r="L32" s="78"/>
      <c r="M32" s="78"/>
      <c r="N32" s="78"/>
      <c r="O32" s="78"/>
      <c r="P32" s="67"/>
    </row>
    <row r="33" spans="1:16" x14ac:dyDescent="0.25">
      <c r="A33" s="78"/>
      <c r="B33" s="222" t="s">
        <v>131</v>
      </c>
      <c r="C33" s="222"/>
      <c r="D33" s="222"/>
      <c r="E33" s="222"/>
      <c r="F33" s="222"/>
      <c r="G33" s="222"/>
      <c r="H33" s="110">
        <f>'русский язык'!$S$21</f>
        <v>0</v>
      </c>
      <c r="I33" s="108">
        <v>3</v>
      </c>
      <c r="J33" s="78"/>
      <c r="K33" s="78"/>
      <c r="L33" s="78"/>
      <c r="M33" s="78"/>
      <c r="N33" s="78"/>
      <c r="O33" s="78"/>
      <c r="P33" s="67"/>
    </row>
    <row r="34" spans="1:16" x14ac:dyDescent="0.25">
      <c r="A34" s="78"/>
      <c r="B34" s="249" t="s">
        <v>132</v>
      </c>
      <c r="C34" s="249"/>
      <c r="D34" s="249"/>
      <c r="E34" s="249"/>
      <c r="F34" s="249"/>
      <c r="G34" s="249"/>
      <c r="H34" s="110">
        <f>'русский язык'!$T$21</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язык'!$U$21</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язык'!$BY$21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67"/>
      <c r="B52" s="78"/>
      <c r="C52" s="78"/>
      <c r="D52" s="78"/>
      <c r="E52" s="78"/>
      <c r="F52" s="78"/>
      <c r="G52" s="78"/>
      <c r="H52" s="78"/>
      <c r="I52" s="78"/>
      <c r="J52" s="78"/>
      <c r="K52" s="67"/>
      <c r="L52" s="67"/>
      <c r="M52" s="67"/>
      <c r="N52" s="67"/>
      <c r="O52" s="67"/>
      <c r="P52" s="67"/>
    </row>
    <row r="53" spans="1:16" x14ac:dyDescent="0.25">
      <c r="A53" s="67"/>
      <c r="B53" s="78"/>
      <c r="C53" s="78"/>
      <c r="D53" s="78"/>
      <c r="E53" s="78"/>
      <c r="F53" s="78"/>
      <c r="G53" s="78"/>
      <c r="H53" s="78"/>
      <c r="I53" s="78"/>
      <c r="J53" s="78"/>
      <c r="K53" s="67"/>
      <c r="L53" s="67"/>
      <c r="M53" s="67"/>
      <c r="N53" s="67"/>
      <c r="O53" s="67"/>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t="s">
        <v>5</v>
      </c>
      <c r="E71" s="255"/>
      <c r="F71" s="255"/>
      <c r="G71" s="4" t="e">
        <f>#REF!</f>
        <v>#REF!</v>
      </c>
      <c r="H71" s="1"/>
      <c r="I71" s="1"/>
      <c r="J71" s="1"/>
    </row>
    <row r="72" spans="2:10" x14ac:dyDescent="0.25">
      <c r="B72" s="1"/>
      <c r="C72" s="1"/>
      <c r="D72" s="1"/>
      <c r="E72" s="1"/>
      <c r="F72" s="1"/>
      <c r="G72" s="1"/>
      <c r="H72" s="1"/>
      <c r="I72" s="1"/>
      <c r="J72" s="1"/>
    </row>
    <row r="73" spans="2:10" x14ac:dyDescent="0.25">
      <c r="B73" s="252" t="e">
        <f>IF(G71="","",IF(G71="ниже базового",Лист1!B25,IF(G71="базовый",Лист1!B7,IF(G71="выше базового",Лист1!B15))))</f>
        <v>#REF!</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217" priority="7" operator="equal">
      <formula>5</formula>
    </cfRule>
    <cfRule type="cellIs" dxfId="216" priority="8" operator="equal">
      <formula>4</formula>
    </cfRule>
    <cfRule type="cellIs" dxfId="215" priority="9" operator="equal">
      <formula>3</formula>
    </cfRule>
    <cfRule type="cellIs" dxfId="214" priority="10" operator="equal">
      <formula>2</formula>
    </cfRule>
  </conditionalFormatting>
  <conditionalFormatting sqref="H19:H35">
    <cfRule type="cellIs" dxfId="213" priority="6" operator="equal">
      <formula>0</formula>
    </cfRule>
  </conditionalFormatting>
  <conditionalFormatting sqref="H19">
    <cfRule type="cellIs" dxfId="212" priority="5" operator="equal">
      <formula>4</formula>
    </cfRule>
  </conditionalFormatting>
  <conditionalFormatting sqref="H20:H21 H23 H27 H32:H33 H35">
    <cfRule type="cellIs" dxfId="211" priority="4" operator="equal">
      <formula>3</formula>
    </cfRule>
  </conditionalFormatting>
  <conditionalFormatting sqref="H22 H25 H29:H30 H34">
    <cfRule type="cellIs" dxfId="210" priority="3" operator="equal">
      <formula>1</formula>
    </cfRule>
  </conditionalFormatting>
  <conditionalFormatting sqref="H24 H26 H28 H31">
    <cfRule type="cellIs" dxfId="209" priority="2" operator="equal">
      <formula>2</formula>
    </cfRule>
  </conditionalFormatting>
  <conditionalFormatting sqref="J15:K15">
    <cfRule type="cellIs" dxfId="208" priority="1" operator="equal">
      <formula>0</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класса'!$B$22</f>
        <v>0</v>
      </c>
      <c r="C1" s="251"/>
      <c r="D1" s="251"/>
      <c r="E1" s="251"/>
      <c r="F1" s="251"/>
      <c r="G1" s="251"/>
      <c r="H1" s="251"/>
      <c r="I1" s="251"/>
      <c r="J1" s="251"/>
      <c r="K1" s="251"/>
      <c r="L1" s="251"/>
      <c r="M1" s="251"/>
      <c r="N1" s="251"/>
      <c r="O1" s="67"/>
      <c r="P1" s="67"/>
    </row>
    <row r="2" spans="1:16" ht="29.25" customHeight="1" x14ac:dyDescent="0.25">
      <c r="A2" s="78"/>
      <c r="B2" s="78"/>
      <c r="C2" s="250" t="s">
        <v>106</v>
      </c>
      <c r="D2" s="250"/>
      <c r="E2" s="250"/>
      <c r="F2" s="250"/>
      <c r="G2" s="250"/>
      <c r="H2" s="250"/>
      <c r="I2" s="250"/>
      <c r="J2" s="250"/>
      <c r="K2" s="250"/>
      <c r="L2" s="250"/>
      <c r="M2" s="250"/>
      <c r="N2" s="78"/>
      <c r="O2" s="67"/>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язык'!$AI$22</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язык'!$AK$22</f>
        <v>0</v>
      </c>
      <c r="D6" s="91">
        <v>3</v>
      </c>
      <c r="E6" s="92">
        <f t="shared" si="0"/>
        <v>0</v>
      </c>
      <c r="F6" s="78"/>
      <c r="G6" s="71"/>
      <c r="H6" s="85"/>
      <c r="I6" s="85"/>
      <c r="J6" s="85"/>
      <c r="K6" s="1"/>
      <c r="L6" s="1"/>
      <c r="M6" s="1"/>
      <c r="N6" s="78"/>
      <c r="O6" s="78"/>
      <c r="P6" s="67"/>
    </row>
    <row r="7" spans="1:16" ht="15.75" x14ac:dyDescent="0.25">
      <c r="A7" s="78"/>
      <c r="B7" s="3" t="s">
        <v>74</v>
      </c>
      <c r="C7" s="91">
        <f>'русский язык'!$Q$22</f>
        <v>0</v>
      </c>
      <c r="D7" s="91">
        <v>2</v>
      </c>
      <c r="E7" s="92">
        <f t="shared" si="0"/>
        <v>0</v>
      </c>
      <c r="F7" s="78"/>
      <c r="G7" s="86"/>
      <c r="H7" s="87"/>
      <c r="I7" s="87"/>
      <c r="J7" s="69"/>
      <c r="K7" s="1"/>
      <c r="L7" s="1"/>
      <c r="M7" s="1"/>
      <c r="N7" s="78"/>
      <c r="O7" s="78"/>
      <c r="P7" s="67"/>
    </row>
    <row r="8" spans="1:16" ht="15.75" x14ac:dyDescent="0.25">
      <c r="A8" s="78"/>
      <c r="B8" s="3" t="s">
        <v>75</v>
      </c>
      <c r="C8" s="91">
        <f>'русский язык'!$AJ$22</f>
        <v>0</v>
      </c>
      <c r="D8" s="91">
        <v>13</v>
      </c>
      <c r="E8" s="92">
        <f t="shared" si="0"/>
        <v>0</v>
      </c>
      <c r="F8" s="78"/>
      <c r="G8" s="86"/>
      <c r="H8" s="87"/>
      <c r="I8" s="87"/>
      <c r="J8" s="69"/>
      <c r="K8" s="1"/>
      <c r="L8" s="1"/>
      <c r="M8" s="1"/>
      <c r="N8" s="78"/>
      <c r="O8" s="78"/>
      <c r="P8" s="67"/>
    </row>
    <row r="9" spans="1:16" ht="15.75" x14ac:dyDescent="0.25">
      <c r="A9" s="78"/>
      <c r="B9" s="3" t="s">
        <v>76</v>
      </c>
      <c r="C9" s="91">
        <f>'русский язык'!$AL$22</f>
        <v>0</v>
      </c>
      <c r="D9" s="91">
        <v>4</v>
      </c>
      <c r="E9" s="92">
        <f t="shared" si="0"/>
        <v>0</v>
      </c>
      <c r="F9" s="78"/>
      <c r="G9" s="86"/>
      <c r="H9" s="87"/>
      <c r="I9" s="87"/>
      <c r="J9" s="69"/>
      <c r="K9" s="1"/>
      <c r="L9" s="1"/>
      <c r="M9" s="1"/>
      <c r="N9" s="78"/>
      <c r="O9" s="78"/>
      <c r="P9" s="67"/>
    </row>
    <row r="10" spans="1:16" ht="15.75" x14ac:dyDescent="0.25">
      <c r="A10" s="78"/>
      <c r="B10" s="3" t="s">
        <v>80</v>
      </c>
      <c r="C10" s="91">
        <f>'русский язык'!$AN$22</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язык'!$AM$22</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язык'!$Z$22</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1">
        <f>'русский язык'!$D$22</f>
        <v>0</v>
      </c>
      <c r="I19" s="108">
        <v>4</v>
      </c>
      <c r="J19" s="78"/>
      <c r="K19" s="78"/>
      <c r="L19" s="78"/>
      <c r="M19" s="78"/>
      <c r="N19" s="78"/>
      <c r="O19" s="78"/>
      <c r="P19" s="67"/>
    </row>
    <row r="20" spans="1:16" ht="28.5" customHeight="1" x14ac:dyDescent="0.25">
      <c r="A20" s="78"/>
      <c r="B20" s="222" t="s">
        <v>134</v>
      </c>
      <c r="C20" s="222"/>
      <c r="D20" s="222"/>
      <c r="E20" s="222"/>
      <c r="F20" s="222"/>
      <c r="G20" s="222"/>
      <c r="H20" s="111">
        <f>'русский язык'!$E$22</f>
        <v>0</v>
      </c>
      <c r="I20" s="108">
        <v>3</v>
      </c>
      <c r="J20" s="78"/>
      <c r="K20" s="78"/>
      <c r="L20" s="78"/>
      <c r="M20" s="78"/>
      <c r="N20" s="78"/>
      <c r="O20" s="78"/>
      <c r="P20" s="67"/>
    </row>
    <row r="21" spans="1:16" x14ac:dyDescent="0.25">
      <c r="A21" s="78"/>
      <c r="B21" s="259" t="s">
        <v>119</v>
      </c>
      <c r="C21" s="260"/>
      <c r="D21" s="260"/>
      <c r="E21" s="260"/>
      <c r="F21" s="260"/>
      <c r="G21" s="261"/>
      <c r="H21" s="110">
        <f>'русский язык'!$F$22</f>
        <v>0</v>
      </c>
      <c r="I21" s="108">
        <v>3</v>
      </c>
      <c r="J21" s="78"/>
      <c r="K21" s="78"/>
      <c r="L21" s="78"/>
      <c r="M21" s="78"/>
      <c r="N21" s="78"/>
      <c r="O21" s="78"/>
      <c r="P21" s="67"/>
    </row>
    <row r="22" spans="1:16" x14ac:dyDescent="0.25">
      <c r="A22" s="78"/>
      <c r="B22" s="249" t="s">
        <v>120</v>
      </c>
      <c r="C22" s="249"/>
      <c r="D22" s="249"/>
      <c r="E22" s="249"/>
      <c r="F22" s="249"/>
      <c r="G22" s="249"/>
      <c r="H22" s="110">
        <f>'русский язык'!$G$22</f>
        <v>0</v>
      </c>
      <c r="I22" s="108">
        <v>1</v>
      </c>
      <c r="J22" s="78"/>
      <c r="K22" s="78"/>
      <c r="L22" s="78"/>
      <c r="M22" s="78"/>
      <c r="N22" s="78"/>
      <c r="O22" s="78"/>
      <c r="P22" s="67"/>
    </row>
    <row r="23" spans="1:16" x14ac:dyDescent="0.25">
      <c r="A23" s="78"/>
      <c r="B23" s="249" t="s">
        <v>136</v>
      </c>
      <c r="C23" s="249"/>
      <c r="D23" s="249"/>
      <c r="E23" s="249"/>
      <c r="F23" s="249"/>
      <c r="G23" s="249"/>
      <c r="H23" s="110">
        <f>'русский язык'!$H$22</f>
        <v>0</v>
      </c>
      <c r="I23" s="108">
        <v>3</v>
      </c>
      <c r="J23" s="78"/>
      <c r="K23" s="78"/>
      <c r="L23" s="78"/>
      <c r="M23" s="78"/>
      <c r="N23" s="78"/>
      <c r="O23" s="78"/>
      <c r="P23" s="67"/>
    </row>
    <row r="24" spans="1:16" x14ac:dyDescent="0.25">
      <c r="A24" s="78"/>
      <c r="B24" s="249" t="s">
        <v>135</v>
      </c>
      <c r="C24" s="249"/>
      <c r="D24" s="249"/>
      <c r="E24" s="249"/>
      <c r="F24" s="249"/>
      <c r="G24" s="249"/>
      <c r="H24" s="110">
        <f>'русский язык'!$J$22</f>
        <v>0</v>
      </c>
      <c r="I24" s="108">
        <v>2</v>
      </c>
      <c r="J24" s="78"/>
      <c r="K24" s="78"/>
      <c r="L24" s="78"/>
      <c r="M24" s="78"/>
      <c r="N24" s="78"/>
      <c r="O24" s="78"/>
      <c r="P24" s="67"/>
    </row>
    <row r="25" spans="1:16" x14ac:dyDescent="0.25">
      <c r="A25" s="78"/>
      <c r="B25" s="249" t="s">
        <v>123</v>
      </c>
      <c r="C25" s="249"/>
      <c r="D25" s="249"/>
      <c r="E25" s="249"/>
      <c r="F25" s="249"/>
      <c r="G25" s="249"/>
      <c r="H25" s="110">
        <f>'русский язык'!$K$22</f>
        <v>0</v>
      </c>
      <c r="I25" s="108">
        <v>1</v>
      </c>
      <c r="J25" s="78"/>
      <c r="K25" s="78"/>
      <c r="L25" s="78"/>
      <c r="M25" s="78"/>
      <c r="N25" s="78"/>
      <c r="O25" s="78"/>
      <c r="P25" s="67"/>
    </row>
    <row r="26" spans="1:16" x14ac:dyDescent="0.25">
      <c r="A26" s="78"/>
      <c r="B26" s="222" t="s">
        <v>124</v>
      </c>
      <c r="C26" s="222"/>
      <c r="D26" s="222"/>
      <c r="E26" s="222"/>
      <c r="F26" s="222"/>
      <c r="G26" s="222"/>
      <c r="H26" s="110">
        <f>'русский язык'!$L$22</f>
        <v>0</v>
      </c>
      <c r="I26" s="108">
        <v>2</v>
      </c>
      <c r="J26" s="78"/>
      <c r="K26" s="78"/>
      <c r="L26" s="78"/>
      <c r="M26" s="78"/>
      <c r="N26" s="78"/>
      <c r="O26" s="78"/>
      <c r="P26" s="67"/>
    </row>
    <row r="27" spans="1:16" x14ac:dyDescent="0.25">
      <c r="A27" s="78"/>
      <c r="B27" s="249" t="s">
        <v>125</v>
      </c>
      <c r="C27" s="249"/>
      <c r="D27" s="249"/>
      <c r="E27" s="249"/>
      <c r="F27" s="249"/>
      <c r="G27" s="249"/>
      <c r="H27" s="110">
        <f>'русский язык'!$M$22</f>
        <v>0</v>
      </c>
      <c r="I27" s="108">
        <v>3</v>
      </c>
      <c r="J27" s="78"/>
      <c r="K27" s="78"/>
      <c r="L27" s="78"/>
      <c r="M27" s="78"/>
      <c r="N27" s="78"/>
      <c r="O27" s="78"/>
      <c r="P27" s="67"/>
    </row>
    <row r="28" spans="1:16" x14ac:dyDescent="0.25">
      <c r="A28" s="78"/>
      <c r="B28" s="249" t="s">
        <v>126</v>
      </c>
      <c r="C28" s="249"/>
      <c r="D28" s="249"/>
      <c r="E28" s="249"/>
      <c r="F28" s="249"/>
      <c r="G28" s="249"/>
      <c r="H28" s="110">
        <f>'русский язык'!$N$22</f>
        <v>0</v>
      </c>
      <c r="I28" s="108">
        <v>2</v>
      </c>
      <c r="J28" s="78"/>
      <c r="K28" s="78"/>
      <c r="L28" s="78"/>
      <c r="M28" s="78"/>
      <c r="N28" s="78"/>
      <c r="O28" s="78"/>
      <c r="P28" s="67"/>
    </row>
    <row r="29" spans="1:16" x14ac:dyDescent="0.25">
      <c r="A29" s="78"/>
      <c r="B29" s="249" t="s">
        <v>127</v>
      </c>
      <c r="C29" s="249"/>
      <c r="D29" s="249"/>
      <c r="E29" s="249"/>
      <c r="F29" s="249"/>
      <c r="G29" s="249"/>
      <c r="H29" s="110">
        <f>'русский язык'!$O$22</f>
        <v>0</v>
      </c>
      <c r="I29" s="108">
        <v>1</v>
      </c>
      <c r="J29" s="78"/>
      <c r="K29" s="78"/>
      <c r="L29" s="78"/>
      <c r="M29" s="78"/>
      <c r="N29" s="78"/>
      <c r="O29" s="78"/>
      <c r="P29" s="67"/>
    </row>
    <row r="30" spans="1:16" x14ac:dyDescent="0.25">
      <c r="A30" s="78"/>
      <c r="B30" s="249" t="s">
        <v>128</v>
      </c>
      <c r="C30" s="249"/>
      <c r="D30" s="249"/>
      <c r="E30" s="249"/>
      <c r="F30" s="249"/>
      <c r="G30" s="249"/>
      <c r="H30" s="110">
        <f>'русский язык'!$P$22</f>
        <v>0</v>
      </c>
      <c r="I30" s="108">
        <v>1</v>
      </c>
      <c r="J30" s="78"/>
      <c r="K30" s="78"/>
      <c r="L30" s="78"/>
      <c r="M30" s="78"/>
      <c r="N30" s="78"/>
      <c r="O30" s="78"/>
      <c r="P30" s="67"/>
    </row>
    <row r="31" spans="1:16" x14ac:dyDescent="0.25">
      <c r="A31" s="78"/>
      <c r="B31" s="249" t="s">
        <v>129</v>
      </c>
      <c r="C31" s="249"/>
      <c r="D31" s="249"/>
      <c r="E31" s="249"/>
      <c r="F31" s="249"/>
      <c r="G31" s="249"/>
      <c r="H31" s="110">
        <f>'русский язык'!$Q$22</f>
        <v>0</v>
      </c>
      <c r="I31" s="108">
        <v>2</v>
      </c>
      <c r="J31" s="78"/>
      <c r="K31" s="78"/>
      <c r="L31" s="78"/>
      <c r="M31" s="78"/>
      <c r="N31" s="78"/>
      <c r="O31" s="78"/>
      <c r="P31" s="67"/>
    </row>
    <row r="32" spans="1:16" x14ac:dyDescent="0.25">
      <c r="A32" s="78"/>
      <c r="B32" s="222" t="s">
        <v>130</v>
      </c>
      <c r="C32" s="222"/>
      <c r="D32" s="222"/>
      <c r="E32" s="222"/>
      <c r="F32" s="222"/>
      <c r="G32" s="222"/>
      <c r="H32" s="110">
        <f>'русский язык'!$R$22</f>
        <v>0</v>
      </c>
      <c r="I32" s="108">
        <v>3</v>
      </c>
      <c r="J32" s="78"/>
      <c r="K32" s="78"/>
      <c r="L32" s="78"/>
      <c r="M32" s="78"/>
      <c r="N32" s="78"/>
      <c r="O32" s="78"/>
      <c r="P32" s="67"/>
    </row>
    <row r="33" spans="1:16" x14ac:dyDescent="0.25">
      <c r="A33" s="78"/>
      <c r="B33" s="222" t="s">
        <v>131</v>
      </c>
      <c r="C33" s="222"/>
      <c r="D33" s="222"/>
      <c r="E33" s="222"/>
      <c r="F33" s="222"/>
      <c r="G33" s="222"/>
      <c r="H33" s="110">
        <f>'русский язык'!$S$22</f>
        <v>0</v>
      </c>
      <c r="I33" s="108">
        <v>3</v>
      </c>
      <c r="J33" s="78"/>
      <c r="K33" s="78"/>
      <c r="L33" s="78"/>
      <c r="M33" s="78"/>
      <c r="N33" s="78"/>
      <c r="O33" s="78"/>
      <c r="P33" s="67"/>
    </row>
    <row r="34" spans="1:16" x14ac:dyDescent="0.25">
      <c r="A34" s="78"/>
      <c r="B34" s="249" t="s">
        <v>132</v>
      </c>
      <c r="C34" s="249"/>
      <c r="D34" s="249"/>
      <c r="E34" s="249"/>
      <c r="F34" s="249"/>
      <c r="G34" s="249"/>
      <c r="H34" s="110">
        <f>'русский язык'!$T$22</f>
        <v>0</v>
      </c>
      <c r="I34" s="108">
        <v>1</v>
      </c>
      <c r="J34" s="78"/>
      <c r="K34" s="78"/>
      <c r="L34" s="78"/>
      <c r="M34" s="78"/>
      <c r="N34" s="78"/>
      <c r="O34" s="78"/>
      <c r="P34" s="67"/>
    </row>
    <row r="35" spans="1:16" ht="30.75" customHeight="1" x14ac:dyDescent="0.25">
      <c r="A35" s="78"/>
      <c r="B35" s="222" t="s">
        <v>133</v>
      </c>
      <c r="C35" s="222"/>
      <c r="D35" s="222"/>
      <c r="E35" s="222"/>
      <c r="F35" s="222"/>
      <c r="G35" s="222"/>
      <c r="H35" s="111">
        <f>'русский язык'!$U$22</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язык'!$BX$22</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язык'!$BY$22</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67"/>
      <c r="P49" s="67"/>
    </row>
    <row r="50" spans="1:16" x14ac:dyDescent="0.25">
      <c r="A50" s="67"/>
      <c r="B50" s="78"/>
      <c r="C50" s="78"/>
      <c r="D50" s="78"/>
      <c r="E50" s="78"/>
      <c r="F50" s="78"/>
      <c r="G50" s="78"/>
      <c r="H50" s="78"/>
      <c r="I50" s="78"/>
      <c r="J50" s="78"/>
      <c r="K50" s="67"/>
      <c r="L50" s="67"/>
      <c r="M50" s="67"/>
      <c r="N50" s="67"/>
      <c r="O50" s="67"/>
      <c r="P50" s="67"/>
    </row>
    <row r="51" spans="1:16" ht="21" x14ac:dyDescent="0.35">
      <c r="A51" s="67"/>
      <c r="B51" s="78"/>
      <c r="C51" s="254"/>
      <c r="D51" s="254"/>
      <c r="E51" s="254"/>
      <c r="F51" s="254"/>
      <c r="G51" s="254"/>
      <c r="H51" s="78"/>
      <c r="I51" s="78"/>
      <c r="J51" s="78"/>
      <c r="K51" s="67"/>
      <c r="L51" s="67"/>
      <c r="M51" s="67"/>
      <c r="N51" s="67"/>
      <c r="O51" s="67"/>
      <c r="P51" s="67"/>
    </row>
    <row r="52" spans="1:16" x14ac:dyDescent="0.25">
      <c r="A52" s="67"/>
      <c r="B52" s="78"/>
      <c r="C52" s="78"/>
      <c r="D52" s="78"/>
      <c r="E52" s="78"/>
      <c r="F52" s="78"/>
      <c r="G52" s="78"/>
      <c r="H52" s="78"/>
      <c r="I52" s="78"/>
      <c r="J52" s="78"/>
      <c r="K52" s="67"/>
      <c r="L52" s="67"/>
      <c r="M52" s="67"/>
      <c r="N52" s="67"/>
      <c r="O52" s="67"/>
      <c r="P52" s="67"/>
    </row>
    <row r="53" spans="1:16" x14ac:dyDescent="0.25">
      <c r="A53" s="67"/>
      <c r="B53" s="78"/>
      <c r="C53" s="78"/>
      <c r="D53" s="78"/>
      <c r="E53" s="78"/>
      <c r="F53" s="78"/>
      <c r="G53" s="78"/>
      <c r="H53" s="78"/>
      <c r="I53" s="78"/>
      <c r="J53" s="78"/>
      <c r="K53" s="67"/>
      <c r="L53" s="67"/>
      <c r="M53" s="67"/>
      <c r="N53" s="67"/>
      <c r="O53" s="67"/>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t="s">
        <v>5</v>
      </c>
      <c r="E71" s="255"/>
      <c r="F71" s="255"/>
      <c r="G71" s="4" t="e">
        <f>#REF!</f>
        <v>#REF!</v>
      </c>
      <c r="H71" s="1"/>
      <c r="I71" s="1"/>
      <c r="J71" s="1"/>
    </row>
    <row r="72" spans="2:10" x14ac:dyDescent="0.25">
      <c r="B72" s="1"/>
      <c r="C72" s="1"/>
      <c r="D72" s="1"/>
      <c r="E72" s="1"/>
      <c r="F72" s="1"/>
      <c r="G72" s="1"/>
      <c r="H72" s="1"/>
      <c r="I72" s="1"/>
      <c r="J72" s="1"/>
    </row>
    <row r="73" spans="2:10" x14ac:dyDescent="0.25">
      <c r="B73" s="252" t="e">
        <f>IF(G71="","",IF(G71="ниже базового",Лист1!B25,IF(G71="базовый",Лист1!B7,IF(G71="выше базового",Лист1!B15))))</f>
        <v>#REF!</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207" priority="7" operator="equal">
      <formula>5</formula>
    </cfRule>
    <cfRule type="cellIs" dxfId="206" priority="8" operator="equal">
      <formula>4</formula>
    </cfRule>
    <cfRule type="cellIs" dxfId="205" priority="9" operator="equal">
      <formula>3</formula>
    </cfRule>
    <cfRule type="cellIs" dxfId="204" priority="10" operator="equal">
      <formula>2</formula>
    </cfRule>
  </conditionalFormatting>
  <conditionalFormatting sqref="H19:H35">
    <cfRule type="cellIs" dxfId="203" priority="6" operator="equal">
      <formula>0</formula>
    </cfRule>
  </conditionalFormatting>
  <conditionalFormatting sqref="H19">
    <cfRule type="cellIs" dxfId="202" priority="5" operator="equal">
      <formula>4</formula>
    </cfRule>
  </conditionalFormatting>
  <conditionalFormatting sqref="H20:H21 H23 H27 H32:H33 H35">
    <cfRule type="cellIs" dxfId="201" priority="4" operator="equal">
      <formula>3</formula>
    </cfRule>
  </conditionalFormatting>
  <conditionalFormatting sqref="H22 H25 H29:H30 H34">
    <cfRule type="cellIs" dxfId="200" priority="3" operator="equal">
      <formula>1</formula>
    </cfRule>
  </conditionalFormatting>
  <conditionalFormatting sqref="H24 H26 H28 H31">
    <cfRule type="cellIs" dxfId="199" priority="2" operator="equal">
      <formula>2</formula>
    </cfRule>
  </conditionalFormatting>
  <conditionalFormatting sqref="J15:K15">
    <cfRule type="cellIs" dxfId="198" priority="1" operator="equal">
      <formula>0</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79"/>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класса'!$B$23</f>
        <v>0</v>
      </c>
      <c r="C1" s="251"/>
      <c r="D1" s="251"/>
      <c r="E1" s="251"/>
      <c r="F1" s="251"/>
      <c r="G1" s="251"/>
      <c r="H1" s="251"/>
      <c r="I1" s="251"/>
      <c r="J1" s="251"/>
      <c r="K1" s="251"/>
      <c r="L1" s="251"/>
      <c r="M1" s="251"/>
      <c r="N1" s="251"/>
      <c r="O1" s="67"/>
      <c r="P1" s="67"/>
    </row>
    <row r="2" spans="1:16" ht="29.25" customHeight="1" x14ac:dyDescent="0.25">
      <c r="A2" s="78"/>
      <c r="B2" s="78"/>
      <c r="C2" s="250" t="s">
        <v>106</v>
      </c>
      <c r="D2" s="250"/>
      <c r="E2" s="250"/>
      <c r="F2" s="250"/>
      <c r="G2" s="250"/>
      <c r="H2" s="250"/>
      <c r="I2" s="250"/>
      <c r="J2" s="250"/>
      <c r="K2" s="250"/>
      <c r="L2" s="250"/>
      <c r="M2" s="250"/>
      <c r="N2" s="78"/>
      <c r="O2" s="67"/>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язык'!$AI$23</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язык'!$AK$23</f>
        <v>0</v>
      </c>
      <c r="D6" s="91">
        <v>3</v>
      </c>
      <c r="E6" s="92">
        <f t="shared" si="0"/>
        <v>0</v>
      </c>
      <c r="F6" s="78"/>
      <c r="G6" s="71"/>
      <c r="H6" s="85"/>
      <c r="I6" s="85"/>
      <c r="J6" s="85"/>
      <c r="K6" s="1"/>
      <c r="L6" s="1"/>
      <c r="M6" s="1"/>
      <c r="N6" s="78"/>
      <c r="O6" s="78"/>
      <c r="P6" s="67"/>
    </row>
    <row r="7" spans="1:16" ht="15.75" x14ac:dyDescent="0.25">
      <c r="A7" s="78"/>
      <c r="B7" s="3" t="s">
        <v>74</v>
      </c>
      <c r="C7" s="91">
        <f>'русский язык'!$Q$23</f>
        <v>0</v>
      </c>
      <c r="D7" s="91">
        <v>2</v>
      </c>
      <c r="E7" s="92">
        <f t="shared" si="0"/>
        <v>0</v>
      </c>
      <c r="F7" s="78"/>
      <c r="G7" s="86"/>
      <c r="H7" s="87"/>
      <c r="I7" s="87"/>
      <c r="J7" s="69"/>
      <c r="K7" s="1"/>
      <c r="L7" s="1"/>
      <c r="M7" s="1"/>
      <c r="N7" s="78"/>
      <c r="O7" s="78"/>
      <c r="P7" s="67"/>
    </row>
    <row r="8" spans="1:16" ht="15.75" x14ac:dyDescent="0.25">
      <c r="A8" s="78"/>
      <c r="B8" s="3" t="s">
        <v>75</v>
      </c>
      <c r="C8" s="91">
        <f>'русский язык'!$AJ$23</f>
        <v>0</v>
      </c>
      <c r="D8" s="91">
        <v>13</v>
      </c>
      <c r="E8" s="92">
        <f t="shared" si="0"/>
        <v>0</v>
      </c>
      <c r="F8" s="78"/>
      <c r="G8" s="86"/>
      <c r="H8" s="87"/>
      <c r="I8" s="87"/>
      <c r="J8" s="69"/>
      <c r="K8" s="1"/>
      <c r="L8" s="1"/>
      <c r="M8" s="1"/>
      <c r="N8" s="78"/>
      <c r="O8" s="78"/>
      <c r="P8" s="67"/>
    </row>
    <row r="9" spans="1:16" ht="15.75" x14ac:dyDescent="0.25">
      <c r="A9" s="78"/>
      <c r="B9" s="3" t="s">
        <v>76</v>
      </c>
      <c r="C9" s="91">
        <f>'русский язык'!$AL$23</f>
        <v>0</v>
      </c>
      <c r="D9" s="91">
        <v>4</v>
      </c>
      <c r="E9" s="92">
        <f t="shared" si="0"/>
        <v>0</v>
      </c>
      <c r="F9" s="78"/>
      <c r="G9" s="86"/>
      <c r="H9" s="87"/>
      <c r="I9" s="87"/>
      <c r="J9" s="69"/>
      <c r="K9" s="1"/>
      <c r="L9" s="1"/>
      <c r="M9" s="1"/>
      <c r="N9" s="78"/>
      <c r="O9" s="78"/>
      <c r="P9" s="67"/>
    </row>
    <row r="10" spans="1:16" ht="15.75" x14ac:dyDescent="0.25">
      <c r="A10" s="78"/>
      <c r="B10" s="3" t="s">
        <v>80</v>
      </c>
      <c r="C10" s="91">
        <f>'русский язык'!$AN$23</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язык'!$AM$23</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язык'!$Z$23</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9.25" customHeight="1" x14ac:dyDescent="0.25">
      <c r="A19" s="78"/>
      <c r="B19" s="222" t="s">
        <v>117</v>
      </c>
      <c r="C19" s="222"/>
      <c r="D19" s="222"/>
      <c r="E19" s="222"/>
      <c r="F19" s="222"/>
      <c r="G19" s="222"/>
      <c r="H19" s="111">
        <f>'русский язык'!$D$23</f>
        <v>0</v>
      </c>
      <c r="I19" s="108">
        <v>4</v>
      </c>
      <c r="J19" s="78"/>
      <c r="K19" s="78"/>
      <c r="L19" s="78"/>
      <c r="M19" s="78"/>
      <c r="N19" s="78"/>
      <c r="O19" s="78"/>
      <c r="P19" s="67"/>
    </row>
    <row r="20" spans="1:16" ht="30.75" customHeight="1" x14ac:dyDescent="0.25">
      <c r="A20" s="78"/>
      <c r="B20" s="222" t="s">
        <v>134</v>
      </c>
      <c r="C20" s="222"/>
      <c r="D20" s="222"/>
      <c r="E20" s="222"/>
      <c r="F20" s="222"/>
      <c r="G20" s="222"/>
      <c r="H20" s="111">
        <f>'русский язык'!$E$23</f>
        <v>0</v>
      </c>
      <c r="I20" s="108">
        <v>3</v>
      </c>
      <c r="J20" s="78"/>
      <c r="K20" s="78"/>
      <c r="L20" s="78"/>
      <c r="M20" s="78"/>
      <c r="N20" s="78"/>
      <c r="O20" s="78"/>
      <c r="P20" s="67"/>
    </row>
    <row r="21" spans="1:16" x14ac:dyDescent="0.25">
      <c r="A21" s="78"/>
      <c r="B21" s="259" t="s">
        <v>119</v>
      </c>
      <c r="C21" s="260"/>
      <c r="D21" s="260"/>
      <c r="E21" s="260"/>
      <c r="F21" s="260"/>
      <c r="G21" s="261"/>
      <c r="H21" s="110">
        <f>'русский язык'!$F$23</f>
        <v>0</v>
      </c>
      <c r="I21" s="108">
        <v>3</v>
      </c>
      <c r="J21" s="78"/>
      <c r="K21" s="78"/>
      <c r="L21" s="78"/>
      <c r="M21" s="78"/>
      <c r="N21" s="78"/>
      <c r="O21" s="78"/>
      <c r="P21" s="67"/>
    </row>
    <row r="22" spans="1:16" x14ac:dyDescent="0.25">
      <c r="A22" s="78"/>
      <c r="B22" s="249" t="s">
        <v>120</v>
      </c>
      <c r="C22" s="249"/>
      <c r="D22" s="249"/>
      <c r="E22" s="249"/>
      <c r="F22" s="249"/>
      <c r="G22" s="249"/>
      <c r="H22" s="110">
        <f>'русский язык'!$G$23</f>
        <v>0</v>
      </c>
      <c r="I22" s="108">
        <v>1</v>
      </c>
      <c r="J22" s="78"/>
      <c r="K22" s="78"/>
      <c r="L22" s="78"/>
      <c r="M22" s="78"/>
      <c r="N22" s="78"/>
      <c r="O22" s="78"/>
      <c r="P22" s="67"/>
    </row>
    <row r="23" spans="1:16" x14ac:dyDescent="0.25">
      <c r="A23" s="78"/>
      <c r="B23" s="249" t="s">
        <v>136</v>
      </c>
      <c r="C23" s="249"/>
      <c r="D23" s="249"/>
      <c r="E23" s="249"/>
      <c r="F23" s="249"/>
      <c r="G23" s="249"/>
      <c r="H23" s="110">
        <f>'русский язык'!$H$23</f>
        <v>0</v>
      </c>
      <c r="I23" s="108">
        <v>3</v>
      </c>
      <c r="J23" s="78"/>
      <c r="K23" s="78"/>
      <c r="L23" s="78"/>
      <c r="M23" s="78"/>
      <c r="N23" s="78"/>
      <c r="O23" s="78"/>
      <c r="P23" s="67"/>
    </row>
    <row r="24" spans="1:16" x14ac:dyDescent="0.25">
      <c r="A24" s="78"/>
      <c r="B24" s="249" t="s">
        <v>135</v>
      </c>
      <c r="C24" s="249"/>
      <c r="D24" s="249"/>
      <c r="E24" s="249"/>
      <c r="F24" s="249"/>
      <c r="G24" s="249"/>
      <c r="H24" s="110">
        <f>'русский язык'!$J$23</f>
        <v>0</v>
      </c>
      <c r="I24" s="108">
        <v>2</v>
      </c>
      <c r="J24" s="78"/>
      <c r="K24" s="78"/>
      <c r="L24" s="78"/>
      <c r="M24" s="78"/>
      <c r="N24" s="78"/>
      <c r="O24" s="78"/>
      <c r="P24" s="67"/>
    </row>
    <row r="25" spans="1:16" x14ac:dyDescent="0.25">
      <c r="A25" s="78"/>
      <c r="B25" s="249" t="s">
        <v>123</v>
      </c>
      <c r="C25" s="249"/>
      <c r="D25" s="249"/>
      <c r="E25" s="249"/>
      <c r="F25" s="249"/>
      <c r="G25" s="249"/>
      <c r="H25" s="110">
        <f>'русский язык'!$K$23</f>
        <v>0</v>
      </c>
      <c r="I25" s="108">
        <v>1</v>
      </c>
      <c r="J25" s="78"/>
      <c r="K25" s="78"/>
      <c r="L25" s="78"/>
      <c r="M25" s="78"/>
      <c r="N25" s="78"/>
      <c r="O25" s="78"/>
      <c r="P25" s="67"/>
    </row>
    <row r="26" spans="1:16" x14ac:dyDescent="0.25">
      <c r="A26" s="78"/>
      <c r="B26" s="222" t="s">
        <v>124</v>
      </c>
      <c r="C26" s="222"/>
      <c r="D26" s="222"/>
      <c r="E26" s="222"/>
      <c r="F26" s="222"/>
      <c r="G26" s="222"/>
      <c r="H26" s="110">
        <f>'русский язык'!$L$23</f>
        <v>0</v>
      </c>
      <c r="I26" s="108">
        <v>2</v>
      </c>
      <c r="J26" s="78"/>
      <c r="K26" s="78"/>
      <c r="L26" s="78"/>
      <c r="M26" s="78"/>
      <c r="N26" s="78"/>
      <c r="O26" s="78"/>
      <c r="P26" s="67"/>
    </row>
    <row r="27" spans="1:16" x14ac:dyDescent="0.25">
      <c r="A27" s="78"/>
      <c r="B27" s="249" t="s">
        <v>125</v>
      </c>
      <c r="C27" s="249"/>
      <c r="D27" s="249"/>
      <c r="E27" s="249"/>
      <c r="F27" s="249"/>
      <c r="G27" s="249"/>
      <c r="H27" s="110">
        <f>'русский язык'!$M$23</f>
        <v>0</v>
      </c>
      <c r="I27" s="108">
        <v>3</v>
      </c>
      <c r="J27" s="78"/>
      <c r="K27" s="78"/>
      <c r="L27" s="78"/>
      <c r="M27" s="78"/>
      <c r="N27" s="78"/>
      <c r="O27" s="78"/>
      <c r="P27" s="67"/>
    </row>
    <row r="28" spans="1:16" x14ac:dyDescent="0.25">
      <c r="A28" s="78"/>
      <c r="B28" s="249" t="s">
        <v>126</v>
      </c>
      <c r="C28" s="249"/>
      <c r="D28" s="249"/>
      <c r="E28" s="249"/>
      <c r="F28" s="249"/>
      <c r="G28" s="249"/>
      <c r="H28" s="110">
        <f>'русский язык'!$N$23</f>
        <v>0</v>
      </c>
      <c r="I28" s="108">
        <v>2</v>
      </c>
      <c r="J28" s="78"/>
      <c r="K28" s="78"/>
      <c r="L28" s="78"/>
      <c r="M28" s="78"/>
      <c r="N28" s="78"/>
      <c r="O28" s="78"/>
      <c r="P28" s="67"/>
    </row>
    <row r="29" spans="1:16" x14ac:dyDescent="0.25">
      <c r="A29" s="78"/>
      <c r="B29" s="249" t="s">
        <v>127</v>
      </c>
      <c r="C29" s="249"/>
      <c r="D29" s="249"/>
      <c r="E29" s="249"/>
      <c r="F29" s="249"/>
      <c r="G29" s="249"/>
      <c r="H29" s="110">
        <f>'русский язык'!$O$23</f>
        <v>0</v>
      </c>
      <c r="I29" s="108">
        <v>1</v>
      </c>
      <c r="J29" s="78"/>
      <c r="K29" s="78"/>
      <c r="L29" s="78"/>
      <c r="M29" s="78"/>
      <c r="N29" s="78"/>
      <c r="O29" s="78"/>
      <c r="P29" s="67"/>
    </row>
    <row r="30" spans="1:16" x14ac:dyDescent="0.25">
      <c r="A30" s="78"/>
      <c r="B30" s="249" t="s">
        <v>128</v>
      </c>
      <c r="C30" s="249"/>
      <c r="D30" s="249"/>
      <c r="E30" s="249"/>
      <c r="F30" s="249"/>
      <c r="G30" s="249"/>
      <c r="H30" s="110">
        <f>'русский язык'!$P$23</f>
        <v>0</v>
      </c>
      <c r="I30" s="108">
        <v>1</v>
      </c>
      <c r="J30" s="78"/>
      <c r="K30" s="78"/>
      <c r="L30" s="78"/>
      <c r="M30" s="78"/>
      <c r="N30" s="78"/>
      <c r="O30" s="78"/>
      <c r="P30" s="67"/>
    </row>
    <row r="31" spans="1:16" x14ac:dyDescent="0.25">
      <c r="A31" s="78"/>
      <c r="B31" s="249" t="s">
        <v>129</v>
      </c>
      <c r="C31" s="249"/>
      <c r="D31" s="249"/>
      <c r="E31" s="249"/>
      <c r="F31" s="249"/>
      <c r="G31" s="249"/>
      <c r="H31" s="110">
        <f>'русский язык'!$Q$23</f>
        <v>0</v>
      </c>
      <c r="I31" s="108">
        <v>2</v>
      </c>
      <c r="J31" s="78"/>
      <c r="K31" s="78"/>
      <c r="L31" s="78"/>
      <c r="M31" s="78"/>
      <c r="N31" s="78"/>
      <c r="O31" s="78"/>
      <c r="P31" s="67"/>
    </row>
    <row r="32" spans="1:16" x14ac:dyDescent="0.25">
      <c r="A32" s="78"/>
      <c r="B32" s="222" t="s">
        <v>130</v>
      </c>
      <c r="C32" s="222"/>
      <c r="D32" s="222"/>
      <c r="E32" s="222"/>
      <c r="F32" s="222"/>
      <c r="G32" s="222"/>
      <c r="H32" s="110">
        <f>'русский язык'!$R$23</f>
        <v>0</v>
      </c>
      <c r="I32" s="108">
        <v>3</v>
      </c>
      <c r="J32" s="78"/>
      <c r="K32" s="78"/>
      <c r="L32" s="78"/>
      <c r="M32" s="78"/>
      <c r="N32" s="78"/>
      <c r="O32" s="78"/>
      <c r="P32" s="67"/>
    </row>
    <row r="33" spans="1:16" x14ac:dyDescent="0.25">
      <c r="A33" s="78"/>
      <c r="B33" s="222" t="s">
        <v>131</v>
      </c>
      <c r="C33" s="222"/>
      <c r="D33" s="222"/>
      <c r="E33" s="222"/>
      <c r="F33" s="222"/>
      <c r="G33" s="222"/>
      <c r="H33" s="110">
        <f>'русский язык'!$S$23</f>
        <v>0</v>
      </c>
      <c r="I33" s="108">
        <v>3</v>
      </c>
      <c r="J33" s="78"/>
      <c r="K33" s="78"/>
      <c r="L33" s="78"/>
      <c r="M33" s="78"/>
      <c r="N33" s="78"/>
      <c r="O33" s="78"/>
      <c r="P33" s="67"/>
    </row>
    <row r="34" spans="1:16" x14ac:dyDescent="0.25">
      <c r="A34" s="78"/>
      <c r="B34" s="249" t="s">
        <v>132</v>
      </c>
      <c r="C34" s="249"/>
      <c r="D34" s="249"/>
      <c r="E34" s="249"/>
      <c r="F34" s="249"/>
      <c r="G34" s="249"/>
      <c r="H34" s="110">
        <f>'русский язык'!$T$23</f>
        <v>0</v>
      </c>
      <c r="I34" s="108">
        <v>1</v>
      </c>
      <c r="J34" s="78"/>
      <c r="K34" s="78"/>
      <c r="L34" s="78"/>
      <c r="M34" s="78"/>
      <c r="N34" s="78"/>
      <c r="O34" s="78"/>
      <c r="P34" s="67"/>
    </row>
    <row r="35" spans="1:16" ht="28.5" customHeight="1" x14ac:dyDescent="0.25">
      <c r="A35" s="78"/>
      <c r="B35" s="222" t="s">
        <v>133</v>
      </c>
      <c r="C35" s="222"/>
      <c r="D35" s="222"/>
      <c r="E35" s="222"/>
      <c r="F35" s="222"/>
      <c r="G35" s="222"/>
      <c r="H35" s="111">
        <f>'русский язык'!$U$23</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язык'!$BX$23</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97" t="str">
        <f>IF(B43="","",IF(C13=5,"Обратить внимание на:",IF(C13=4,"Обратить внимание на:","Не усвоены:")))</f>
        <v/>
      </c>
      <c r="C42" s="78"/>
      <c r="D42" s="78"/>
      <c r="E42" s="78"/>
      <c r="F42" s="78"/>
      <c r="G42" s="78"/>
      <c r="H42" s="78"/>
      <c r="I42" s="78"/>
      <c r="J42" s="78"/>
      <c r="K42" s="78"/>
      <c r="L42" s="78"/>
      <c r="M42" s="78"/>
      <c r="N42" s="78"/>
      <c r="O42" s="78"/>
      <c r="P42" s="67"/>
    </row>
    <row r="43" spans="1:16" x14ac:dyDescent="0.25">
      <c r="A43" s="78"/>
      <c r="B43" s="256" t="str">
        <f>'русский язык'!$BY$23</f>
        <v/>
      </c>
      <c r="C43" s="256"/>
      <c r="D43" s="256"/>
      <c r="E43" s="256"/>
      <c r="F43" s="256"/>
      <c r="G43" s="256"/>
      <c r="H43" s="256"/>
      <c r="I43" s="256"/>
      <c r="J43" s="256"/>
      <c r="K43" s="256"/>
      <c r="L43" s="256"/>
      <c r="M43" s="256"/>
      <c r="N43" s="78"/>
      <c r="O43" s="78"/>
      <c r="P43" s="67"/>
    </row>
    <row r="44" spans="1:16" x14ac:dyDescent="0.25">
      <c r="A44" s="78"/>
      <c r="B44" s="256"/>
      <c r="C44" s="256"/>
      <c r="D44" s="256"/>
      <c r="E44" s="256"/>
      <c r="F44" s="256"/>
      <c r="G44" s="256"/>
      <c r="H44" s="256"/>
      <c r="I44" s="256"/>
      <c r="J44" s="256"/>
      <c r="K44" s="256"/>
      <c r="L44" s="256"/>
      <c r="M44" s="256"/>
      <c r="N44" s="78"/>
      <c r="O44" s="78"/>
      <c r="P44" s="67"/>
    </row>
    <row r="45" spans="1:16" x14ac:dyDescent="0.25">
      <c r="A45" s="78"/>
      <c r="B45" s="256"/>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78"/>
      <c r="C47" s="78"/>
      <c r="D47" s="78"/>
      <c r="E47" s="78"/>
      <c r="F47" s="78"/>
      <c r="G47" s="78"/>
      <c r="H47" s="78"/>
      <c r="I47" s="78"/>
      <c r="J47" s="78"/>
      <c r="K47" s="78"/>
      <c r="L47" s="78"/>
      <c r="M47" s="78"/>
      <c r="N47" s="78"/>
      <c r="O47" s="67"/>
      <c r="P47" s="67"/>
    </row>
    <row r="48" spans="1:16" x14ac:dyDescent="0.25">
      <c r="A48" s="78"/>
      <c r="B48" s="78"/>
      <c r="C48" s="78"/>
      <c r="D48" s="78"/>
      <c r="E48" s="78"/>
      <c r="F48" s="78"/>
      <c r="G48" s="78"/>
      <c r="H48" s="78"/>
      <c r="I48" s="78"/>
      <c r="J48" s="78"/>
      <c r="K48" s="78"/>
      <c r="L48" s="78"/>
      <c r="M48" s="78"/>
      <c r="N48" s="78"/>
      <c r="O48" s="67"/>
      <c r="P48" s="67"/>
    </row>
    <row r="49" spans="1:16" ht="21" x14ac:dyDescent="0.35">
      <c r="A49" s="78"/>
      <c r="B49" s="78"/>
      <c r="C49" s="254"/>
      <c r="D49" s="254"/>
      <c r="E49" s="254"/>
      <c r="F49" s="254"/>
      <c r="G49" s="254"/>
      <c r="H49" s="78"/>
      <c r="I49" s="78"/>
      <c r="J49" s="78"/>
      <c r="K49" s="78"/>
      <c r="L49" s="78"/>
      <c r="M49" s="78"/>
      <c r="N49" s="78"/>
      <c r="O49" s="67"/>
      <c r="P49" s="67"/>
    </row>
    <row r="50" spans="1:16" x14ac:dyDescent="0.25">
      <c r="A50" s="78"/>
      <c r="B50" s="78"/>
      <c r="C50" s="78"/>
      <c r="D50" s="78"/>
      <c r="E50" s="78"/>
      <c r="F50" s="78"/>
      <c r="G50" s="78"/>
      <c r="H50" s="78"/>
      <c r="I50" s="78"/>
      <c r="J50" s="78"/>
      <c r="K50" s="78"/>
      <c r="L50" s="78"/>
      <c r="M50" s="78"/>
      <c r="N50" s="78"/>
      <c r="O50" s="67"/>
      <c r="P50" s="67"/>
    </row>
    <row r="51" spans="1:16" x14ac:dyDescent="0.25">
      <c r="A51" s="78"/>
      <c r="B51" s="78"/>
      <c r="C51" s="78"/>
      <c r="D51" s="78"/>
      <c r="E51" s="78"/>
      <c r="F51" s="78"/>
      <c r="G51" s="78"/>
      <c r="H51" s="78"/>
      <c r="I51" s="78"/>
      <c r="J51" s="78"/>
      <c r="K51" s="78"/>
      <c r="L51" s="78"/>
      <c r="M51" s="78"/>
      <c r="N51" s="78"/>
      <c r="O51" s="67"/>
      <c r="P51" s="67"/>
    </row>
    <row r="52" spans="1:16" x14ac:dyDescent="0.25">
      <c r="B52" s="1"/>
      <c r="C52" s="1"/>
      <c r="D52" s="1"/>
      <c r="E52" s="1"/>
      <c r="F52" s="1"/>
      <c r="G52" s="1"/>
      <c r="H52" s="1"/>
      <c r="I52" s="1"/>
      <c r="J52" s="1"/>
    </row>
    <row r="53" spans="1:16" x14ac:dyDescent="0.25">
      <c r="B53" s="1"/>
      <c r="C53" s="1"/>
      <c r="D53" s="1"/>
      <c r="E53" s="1"/>
      <c r="F53" s="1"/>
      <c r="G53" s="1"/>
      <c r="H53" s="1"/>
      <c r="I53" s="1"/>
      <c r="J53" s="1"/>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ht="18.75" x14ac:dyDescent="0.3">
      <c r="B69" s="1"/>
      <c r="C69" s="1"/>
      <c r="D69" s="255"/>
      <c r="E69" s="255"/>
      <c r="F69" s="255"/>
      <c r="G69" s="4"/>
      <c r="H69" s="1"/>
      <c r="I69" s="1"/>
      <c r="J69" s="1"/>
    </row>
    <row r="70" spans="2:10" x14ac:dyDescent="0.25">
      <c r="B70" s="1"/>
      <c r="C70" s="1"/>
      <c r="D70" s="1"/>
      <c r="E70" s="1"/>
      <c r="F70" s="1"/>
      <c r="G70" s="1"/>
      <c r="H70" s="1"/>
      <c r="I70" s="1"/>
      <c r="J70" s="1"/>
    </row>
    <row r="71" spans="2:10" x14ac:dyDescent="0.25">
      <c r="B71" s="252" t="str">
        <f>IF(G69="","",IF(G69="ниже базового",Лист1!B25,IF(G69="базовый",Лист1!B7,IF(G69="выше базового",Лист1!B15))))</f>
        <v/>
      </c>
      <c r="C71" s="252"/>
      <c r="D71" s="252"/>
      <c r="E71" s="252"/>
      <c r="F71" s="252"/>
      <c r="G71" s="252"/>
      <c r="H71" s="252"/>
      <c r="I71" s="252"/>
      <c r="J71" s="252"/>
    </row>
    <row r="72" spans="2:10" x14ac:dyDescent="0.25">
      <c r="B72" s="252"/>
      <c r="C72" s="252"/>
      <c r="D72" s="252"/>
      <c r="E72" s="252"/>
      <c r="F72" s="252"/>
      <c r="G72" s="252"/>
      <c r="H72" s="252"/>
      <c r="I72" s="252"/>
      <c r="J72" s="252"/>
    </row>
    <row r="73" spans="2:10" x14ac:dyDescent="0.25">
      <c r="B73" s="252"/>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1"/>
      <c r="C77" s="1"/>
      <c r="D77" s="1"/>
      <c r="E77" s="1"/>
      <c r="F77" s="1"/>
      <c r="G77" s="1"/>
      <c r="H77" s="1"/>
      <c r="I77" s="1"/>
      <c r="J77" s="1"/>
    </row>
    <row r="78" spans="2:10" x14ac:dyDescent="0.25">
      <c r="B78" s="1"/>
      <c r="C78" s="1"/>
      <c r="D78" s="1"/>
      <c r="E78" s="1"/>
      <c r="F78" s="1"/>
      <c r="G78" s="1"/>
      <c r="H78" s="1"/>
      <c r="I78" s="1"/>
      <c r="J78" s="1"/>
    </row>
    <row r="79" spans="2:10" x14ac:dyDescent="0.25">
      <c r="B79" s="1"/>
      <c r="C79" s="1"/>
      <c r="D79" s="1"/>
      <c r="E79" s="1"/>
      <c r="F79" s="1"/>
      <c r="G79" s="1"/>
      <c r="H79" s="1"/>
      <c r="I79" s="1"/>
      <c r="J79"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69:F69"/>
    <mergeCell ref="B71:J76"/>
    <mergeCell ref="B1:N1"/>
    <mergeCell ref="C2:M2"/>
    <mergeCell ref="C3:G3"/>
    <mergeCell ref="B37:M41"/>
    <mergeCell ref="B43:M46"/>
    <mergeCell ref="C49:G49"/>
    <mergeCell ref="B18:G18"/>
    <mergeCell ref="B19:G19"/>
    <mergeCell ref="B20:G20"/>
    <mergeCell ref="B21:G21"/>
    <mergeCell ref="B22:G22"/>
    <mergeCell ref="B23:G23"/>
  </mergeCells>
  <conditionalFormatting sqref="C13">
    <cfRule type="cellIs" dxfId="197" priority="7" operator="equal">
      <formula>5</formula>
    </cfRule>
    <cfRule type="cellIs" dxfId="196" priority="8" operator="equal">
      <formula>4</formula>
    </cfRule>
    <cfRule type="cellIs" dxfId="195" priority="9" operator="equal">
      <formula>3</formula>
    </cfRule>
    <cfRule type="cellIs" dxfId="194" priority="10" operator="equal">
      <formula>2</formula>
    </cfRule>
  </conditionalFormatting>
  <conditionalFormatting sqref="H19:H35">
    <cfRule type="cellIs" dxfId="193" priority="6" operator="equal">
      <formula>0</formula>
    </cfRule>
  </conditionalFormatting>
  <conditionalFormatting sqref="H19">
    <cfRule type="cellIs" dxfId="192" priority="5" operator="equal">
      <formula>4</formula>
    </cfRule>
  </conditionalFormatting>
  <conditionalFormatting sqref="H20:H21 H23 H27 H32:H33 H35">
    <cfRule type="cellIs" dxfId="191" priority="4" operator="equal">
      <formula>3</formula>
    </cfRule>
  </conditionalFormatting>
  <conditionalFormatting sqref="H22 H25 H29:H30 H34">
    <cfRule type="cellIs" dxfId="190" priority="3" operator="equal">
      <formula>1</formula>
    </cfRule>
  </conditionalFormatting>
  <conditionalFormatting sqref="H24 H26 H28 H31">
    <cfRule type="cellIs" dxfId="189" priority="2" operator="equal">
      <formula>2</formula>
    </cfRule>
  </conditionalFormatting>
  <conditionalFormatting sqref="J15:K15">
    <cfRule type="cellIs" dxfId="188" priority="1" operator="equal">
      <formula>0</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класса'!$B$24</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язык'!$AI$24</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язык'!$AK$24</f>
        <v>0</v>
      </c>
      <c r="D6" s="91">
        <v>3</v>
      </c>
      <c r="E6" s="92">
        <f t="shared" si="0"/>
        <v>0</v>
      </c>
      <c r="F6" s="78"/>
      <c r="G6" s="71"/>
      <c r="H6" s="85"/>
      <c r="I6" s="85"/>
      <c r="J6" s="85"/>
      <c r="K6" s="1"/>
      <c r="L6" s="1"/>
      <c r="M6" s="1"/>
      <c r="N6" s="78"/>
      <c r="O6" s="78"/>
      <c r="P6" s="67"/>
    </row>
    <row r="7" spans="1:16" ht="15.75" x14ac:dyDescent="0.25">
      <c r="A7" s="78"/>
      <c r="B7" s="3" t="s">
        <v>74</v>
      </c>
      <c r="C7" s="91">
        <f>'русский язык'!$Q$24</f>
        <v>0</v>
      </c>
      <c r="D7" s="91">
        <v>2</v>
      </c>
      <c r="E7" s="92">
        <f t="shared" si="0"/>
        <v>0</v>
      </c>
      <c r="F7" s="78"/>
      <c r="G7" s="86"/>
      <c r="H7" s="87"/>
      <c r="I7" s="87"/>
      <c r="J7" s="69"/>
      <c r="K7" s="1"/>
      <c r="L7" s="1"/>
      <c r="M7" s="1"/>
      <c r="N7" s="78"/>
      <c r="O7" s="78"/>
      <c r="P7" s="67"/>
    </row>
    <row r="8" spans="1:16" ht="15.75" x14ac:dyDescent="0.25">
      <c r="A8" s="78"/>
      <c r="B8" s="3" t="s">
        <v>75</v>
      </c>
      <c r="C8" s="91">
        <f>'русский язык'!$AJ$24</f>
        <v>0</v>
      </c>
      <c r="D8" s="91">
        <v>13</v>
      </c>
      <c r="E8" s="92">
        <f t="shared" si="0"/>
        <v>0</v>
      </c>
      <c r="F8" s="78"/>
      <c r="G8" s="86"/>
      <c r="H8" s="87"/>
      <c r="I8" s="87"/>
      <c r="J8" s="69"/>
      <c r="K8" s="1"/>
      <c r="L8" s="1"/>
      <c r="M8" s="1"/>
      <c r="N8" s="78"/>
      <c r="O8" s="78"/>
      <c r="P8" s="67"/>
    </row>
    <row r="9" spans="1:16" ht="15.75" x14ac:dyDescent="0.25">
      <c r="A9" s="78"/>
      <c r="B9" s="3" t="s">
        <v>76</v>
      </c>
      <c r="C9" s="91">
        <f>'русский язык'!$AL$24</f>
        <v>0</v>
      </c>
      <c r="D9" s="91">
        <v>4</v>
      </c>
      <c r="E9" s="92">
        <f t="shared" si="0"/>
        <v>0</v>
      </c>
      <c r="F9" s="78"/>
      <c r="G9" s="86"/>
      <c r="H9" s="87"/>
      <c r="I9" s="87"/>
      <c r="J9" s="69"/>
      <c r="K9" s="1"/>
      <c r="L9" s="1"/>
      <c r="M9" s="1"/>
      <c r="N9" s="78"/>
      <c r="O9" s="78"/>
      <c r="P9" s="67"/>
    </row>
    <row r="10" spans="1:16" ht="15.75" x14ac:dyDescent="0.25">
      <c r="A10" s="78"/>
      <c r="B10" s="3" t="s">
        <v>80</v>
      </c>
      <c r="C10" s="91">
        <f>'русский язык'!$AN$24</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язык'!$AM$24</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язык'!$Z$24</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7.75" customHeight="1" x14ac:dyDescent="0.25">
      <c r="A19" s="78"/>
      <c r="B19" s="222" t="s">
        <v>117</v>
      </c>
      <c r="C19" s="222"/>
      <c r="D19" s="222"/>
      <c r="E19" s="222"/>
      <c r="F19" s="222"/>
      <c r="G19" s="222"/>
      <c r="H19" s="111">
        <f>'русский язык'!$D$24</f>
        <v>0</v>
      </c>
      <c r="I19" s="108">
        <v>4</v>
      </c>
      <c r="J19" s="78"/>
      <c r="K19" s="78"/>
      <c r="L19" s="78"/>
      <c r="M19" s="78"/>
      <c r="N19" s="78"/>
      <c r="O19" s="78"/>
      <c r="P19" s="67"/>
    </row>
    <row r="20" spans="1:16" ht="30" customHeight="1" x14ac:dyDescent="0.25">
      <c r="A20" s="78"/>
      <c r="B20" s="222" t="s">
        <v>134</v>
      </c>
      <c r="C20" s="222"/>
      <c r="D20" s="222"/>
      <c r="E20" s="222"/>
      <c r="F20" s="222"/>
      <c r="G20" s="222"/>
      <c r="H20" s="111">
        <f>'русский язык'!$E$24</f>
        <v>0</v>
      </c>
      <c r="I20" s="108">
        <v>3</v>
      </c>
      <c r="J20" s="78"/>
      <c r="K20" s="78"/>
      <c r="L20" s="78"/>
      <c r="M20" s="78"/>
      <c r="N20" s="78"/>
      <c r="O20" s="78"/>
      <c r="P20" s="67"/>
    </row>
    <row r="21" spans="1:16" x14ac:dyDescent="0.25">
      <c r="A21" s="78"/>
      <c r="B21" s="259" t="s">
        <v>119</v>
      </c>
      <c r="C21" s="260"/>
      <c r="D21" s="260"/>
      <c r="E21" s="260"/>
      <c r="F21" s="260"/>
      <c r="G21" s="261"/>
      <c r="H21" s="110">
        <f>'русский язык'!$F$24</f>
        <v>0</v>
      </c>
      <c r="I21" s="108">
        <v>3</v>
      </c>
      <c r="J21" s="78"/>
      <c r="K21" s="78"/>
      <c r="L21" s="78"/>
      <c r="M21" s="78"/>
      <c r="N21" s="78"/>
      <c r="O21" s="78"/>
      <c r="P21" s="67"/>
    </row>
    <row r="22" spans="1:16" x14ac:dyDescent="0.25">
      <c r="A22" s="78"/>
      <c r="B22" s="249" t="s">
        <v>120</v>
      </c>
      <c r="C22" s="249"/>
      <c r="D22" s="249"/>
      <c r="E22" s="249"/>
      <c r="F22" s="249"/>
      <c r="G22" s="249"/>
      <c r="H22" s="110">
        <f>'русский язык'!$G$24</f>
        <v>0</v>
      </c>
      <c r="I22" s="108">
        <v>1</v>
      </c>
      <c r="J22" s="78"/>
      <c r="K22" s="78"/>
      <c r="L22" s="78"/>
      <c r="M22" s="78"/>
      <c r="N22" s="78"/>
      <c r="O22" s="78"/>
      <c r="P22" s="67"/>
    </row>
    <row r="23" spans="1:16" x14ac:dyDescent="0.25">
      <c r="A23" s="78"/>
      <c r="B23" s="249" t="s">
        <v>136</v>
      </c>
      <c r="C23" s="249"/>
      <c r="D23" s="249"/>
      <c r="E23" s="249"/>
      <c r="F23" s="249"/>
      <c r="G23" s="249"/>
      <c r="H23" s="110">
        <f>'русский язык'!$H$24</f>
        <v>0</v>
      </c>
      <c r="I23" s="108">
        <v>3</v>
      </c>
      <c r="J23" s="78"/>
      <c r="K23" s="78"/>
      <c r="L23" s="78"/>
      <c r="M23" s="78"/>
      <c r="N23" s="78"/>
      <c r="O23" s="78"/>
      <c r="P23" s="67"/>
    </row>
    <row r="24" spans="1:16" x14ac:dyDescent="0.25">
      <c r="A24" s="78"/>
      <c r="B24" s="249" t="s">
        <v>135</v>
      </c>
      <c r="C24" s="249"/>
      <c r="D24" s="249"/>
      <c r="E24" s="249"/>
      <c r="F24" s="249"/>
      <c r="G24" s="249"/>
      <c r="H24" s="110">
        <f>'русский язык'!$J$24</f>
        <v>0</v>
      </c>
      <c r="I24" s="108">
        <v>2</v>
      </c>
      <c r="J24" s="78"/>
      <c r="K24" s="78"/>
      <c r="L24" s="78"/>
      <c r="M24" s="78"/>
      <c r="N24" s="78"/>
      <c r="O24" s="78"/>
      <c r="P24" s="67"/>
    </row>
    <row r="25" spans="1:16" x14ac:dyDescent="0.25">
      <c r="A25" s="78"/>
      <c r="B25" s="249" t="s">
        <v>123</v>
      </c>
      <c r="C25" s="249"/>
      <c r="D25" s="249"/>
      <c r="E25" s="249"/>
      <c r="F25" s="249"/>
      <c r="G25" s="249"/>
      <c r="H25" s="110">
        <f>'русский язык'!$K$24</f>
        <v>0</v>
      </c>
      <c r="I25" s="108">
        <v>1</v>
      </c>
      <c r="J25" s="78"/>
      <c r="K25" s="78"/>
      <c r="L25" s="78"/>
      <c r="M25" s="78"/>
      <c r="N25" s="78"/>
      <c r="O25" s="78"/>
      <c r="P25" s="67"/>
    </row>
    <row r="26" spans="1:16" x14ac:dyDescent="0.25">
      <c r="A26" s="78"/>
      <c r="B26" s="222" t="s">
        <v>124</v>
      </c>
      <c r="C26" s="222"/>
      <c r="D26" s="222"/>
      <c r="E26" s="222"/>
      <c r="F26" s="222"/>
      <c r="G26" s="222"/>
      <c r="H26" s="110">
        <f>'русский язык'!$L$24</f>
        <v>0</v>
      </c>
      <c r="I26" s="108">
        <v>2</v>
      </c>
      <c r="J26" s="78"/>
      <c r="K26" s="78"/>
      <c r="L26" s="78"/>
      <c r="M26" s="78"/>
      <c r="N26" s="78"/>
      <c r="O26" s="78"/>
      <c r="P26" s="67"/>
    </row>
    <row r="27" spans="1:16" x14ac:dyDescent="0.25">
      <c r="A27" s="78"/>
      <c r="B27" s="249" t="s">
        <v>125</v>
      </c>
      <c r="C27" s="249"/>
      <c r="D27" s="249"/>
      <c r="E27" s="249"/>
      <c r="F27" s="249"/>
      <c r="G27" s="249"/>
      <c r="H27" s="110">
        <f>'русский язык'!$M$24</f>
        <v>0</v>
      </c>
      <c r="I27" s="108">
        <v>3</v>
      </c>
      <c r="J27" s="78"/>
      <c r="K27" s="78"/>
      <c r="L27" s="78"/>
      <c r="M27" s="78"/>
      <c r="N27" s="78"/>
      <c r="O27" s="78"/>
      <c r="P27" s="67"/>
    </row>
    <row r="28" spans="1:16" x14ac:dyDescent="0.25">
      <c r="A28" s="78"/>
      <c r="B28" s="249" t="s">
        <v>126</v>
      </c>
      <c r="C28" s="249"/>
      <c r="D28" s="249"/>
      <c r="E28" s="249"/>
      <c r="F28" s="249"/>
      <c r="G28" s="249"/>
      <c r="H28" s="110">
        <f>'русский язык'!$N$24</f>
        <v>0</v>
      </c>
      <c r="I28" s="108">
        <v>2</v>
      </c>
      <c r="J28" s="78"/>
      <c r="K28" s="78"/>
      <c r="L28" s="78"/>
      <c r="M28" s="78"/>
      <c r="N28" s="78"/>
      <c r="O28" s="78"/>
      <c r="P28" s="67"/>
    </row>
    <row r="29" spans="1:16" x14ac:dyDescent="0.25">
      <c r="A29" s="78"/>
      <c r="B29" s="249" t="s">
        <v>127</v>
      </c>
      <c r="C29" s="249"/>
      <c r="D29" s="249"/>
      <c r="E29" s="249"/>
      <c r="F29" s="249"/>
      <c r="G29" s="249"/>
      <c r="H29" s="110">
        <f>'русский язык'!$O$24</f>
        <v>0</v>
      </c>
      <c r="I29" s="108">
        <v>1</v>
      </c>
      <c r="J29" s="78"/>
      <c r="K29" s="78"/>
      <c r="L29" s="78"/>
      <c r="M29" s="78"/>
      <c r="N29" s="78"/>
      <c r="O29" s="78"/>
      <c r="P29" s="67"/>
    </row>
    <row r="30" spans="1:16" x14ac:dyDescent="0.25">
      <c r="A30" s="78"/>
      <c r="B30" s="249" t="s">
        <v>128</v>
      </c>
      <c r="C30" s="249"/>
      <c r="D30" s="249"/>
      <c r="E30" s="249"/>
      <c r="F30" s="249"/>
      <c r="G30" s="249"/>
      <c r="H30" s="110">
        <f>'русский язык'!$P$24</f>
        <v>0</v>
      </c>
      <c r="I30" s="108">
        <v>1</v>
      </c>
      <c r="J30" s="78"/>
      <c r="K30" s="78"/>
      <c r="L30" s="78"/>
      <c r="M30" s="78"/>
      <c r="N30" s="78"/>
      <c r="O30" s="78"/>
      <c r="P30" s="67"/>
    </row>
    <row r="31" spans="1:16" x14ac:dyDescent="0.25">
      <c r="A31" s="78"/>
      <c r="B31" s="249" t="s">
        <v>129</v>
      </c>
      <c r="C31" s="249"/>
      <c r="D31" s="249"/>
      <c r="E31" s="249"/>
      <c r="F31" s="249"/>
      <c r="G31" s="249"/>
      <c r="H31" s="110">
        <f>'русский язык'!$Q$24</f>
        <v>0</v>
      </c>
      <c r="I31" s="108">
        <v>2</v>
      </c>
      <c r="J31" s="78"/>
      <c r="K31" s="78"/>
      <c r="L31" s="78"/>
      <c r="M31" s="78"/>
      <c r="N31" s="78"/>
      <c r="O31" s="78"/>
      <c r="P31" s="67"/>
    </row>
    <row r="32" spans="1:16" x14ac:dyDescent="0.25">
      <c r="A32" s="78"/>
      <c r="B32" s="222" t="s">
        <v>130</v>
      </c>
      <c r="C32" s="222"/>
      <c r="D32" s="222"/>
      <c r="E32" s="222"/>
      <c r="F32" s="222"/>
      <c r="G32" s="222"/>
      <c r="H32" s="110">
        <f>'русский язык'!$R$24</f>
        <v>0</v>
      </c>
      <c r="I32" s="108">
        <v>3</v>
      </c>
      <c r="J32" s="78"/>
      <c r="K32" s="78"/>
      <c r="L32" s="78"/>
      <c r="M32" s="78"/>
      <c r="N32" s="78"/>
      <c r="O32" s="78"/>
      <c r="P32" s="67"/>
    </row>
    <row r="33" spans="1:16" x14ac:dyDescent="0.25">
      <c r="A33" s="78"/>
      <c r="B33" s="222" t="s">
        <v>131</v>
      </c>
      <c r="C33" s="222"/>
      <c r="D33" s="222"/>
      <c r="E33" s="222"/>
      <c r="F33" s="222"/>
      <c r="G33" s="222"/>
      <c r="H33" s="110">
        <f>'русский язык'!$S$24</f>
        <v>0</v>
      </c>
      <c r="I33" s="108">
        <v>3</v>
      </c>
      <c r="J33" s="78"/>
      <c r="K33" s="78"/>
      <c r="L33" s="78"/>
      <c r="M33" s="78"/>
      <c r="N33" s="78"/>
      <c r="O33" s="78"/>
      <c r="P33" s="67"/>
    </row>
    <row r="34" spans="1:16" x14ac:dyDescent="0.25">
      <c r="A34" s="78"/>
      <c r="B34" s="249" t="s">
        <v>132</v>
      </c>
      <c r="C34" s="249"/>
      <c r="D34" s="249"/>
      <c r="E34" s="249"/>
      <c r="F34" s="249"/>
      <c r="G34" s="249"/>
      <c r="H34" s="110">
        <f>'русский язык'!$T$24</f>
        <v>0</v>
      </c>
      <c r="I34" s="108">
        <v>1</v>
      </c>
      <c r="J34" s="78"/>
      <c r="K34" s="78"/>
      <c r="L34" s="78"/>
      <c r="M34" s="78"/>
      <c r="N34" s="78"/>
      <c r="O34" s="78"/>
      <c r="P34" s="67"/>
    </row>
    <row r="35" spans="1:16" ht="27.75" customHeight="1" x14ac:dyDescent="0.25">
      <c r="A35" s="78"/>
      <c r="B35" s="222" t="s">
        <v>133</v>
      </c>
      <c r="C35" s="222"/>
      <c r="D35" s="222"/>
      <c r="E35" s="222"/>
      <c r="F35" s="222"/>
      <c r="G35" s="222"/>
      <c r="H35" s="111">
        <f>'русский язык'!$U$24</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язык'!$BX$24</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язык'!$BY$24</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67"/>
      <c r="B52" s="78"/>
      <c r="C52" s="78"/>
      <c r="D52" s="78"/>
      <c r="E52" s="78"/>
      <c r="F52" s="78"/>
      <c r="G52" s="78"/>
      <c r="H52" s="78"/>
      <c r="I52" s="78"/>
      <c r="J52" s="78"/>
      <c r="K52" s="67"/>
      <c r="L52" s="67"/>
      <c r="M52" s="67"/>
      <c r="N52" s="67"/>
      <c r="O52" s="67"/>
      <c r="P52" s="67"/>
    </row>
    <row r="53" spans="1:16" x14ac:dyDescent="0.25">
      <c r="A53" s="67"/>
      <c r="B53" s="78"/>
      <c r="C53" s="78"/>
      <c r="D53" s="78"/>
      <c r="E53" s="78"/>
      <c r="F53" s="78"/>
      <c r="G53" s="78"/>
      <c r="H53" s="78"/>
      <c r="I53" s="78"/>
      <c r="J53" s="78"/>
      <c r="K53" s="67"/>
      <c r="L53" s="67"/>
      <c r="M53" s="67"/>
      <c r="N53" s="67"/>
      <c r="O53" s="67"/>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187" priority="7" operator="equal">
      <formula>5</formula>
    </cfRule>
    <cfRule type="cellIs" dxfId="186" priority="8" operator="equal">
      <formula>4</formula>
    </cfRule>
    <cfRule type="cellIs" dxfId="185" priority="9" operator="equal">
      <formula>3</formula>
    </cfRule>
    <cfRule type="cellIs" dxfId="184" priority="10" operator="equal">
      <formula>2</formula>
    </cfRule>
  </conditionalFormatting>
  <conditionalFormatting sqref="H19:H35">
    <cfRule type="cellIs" dxfId="183" priority="6" operator="equal">
      <formula>0</formula>
    </cfRule>
  </conditionalFormatting>
  <conditionalFormatting sqref="H19">
    <cfRule type="cellIs" dxfId="182" priority="5" operator="equal">
      <formula>4</formula>
    </cfRule>
  </conditionalFormatting>
  <conditionalFormatting sqref="H20:H21 H23 H27 H32:H33 H35">
    <cfRule type="cellIs" dxfId="181" priority="4" operator="equal">
      <formula>3</formula>
    </cfRule>
  </conditionalFormatting>
  <conditionalFormatting sqref="H22 H25 H29:H30 H34">
    <cfRule type="cellIs" dxfId="180" priority="3" operator="equal">
      <formula>1</formula>
    </cfRule>
  </conditionalFormatting>
  <conditionalFormatting sqref="H24 H26 H28 H31">
    <cfRule type="cellIs" dxfId="179" priority="2" operator="equal">
      <formula>2</formula>
    </cfRule>
  </conditionalFormatting>
  <conditionalFormatting sqref="J15:K15">
    <cfRule type="cellIs" dxfId="178" priority="1" operator="equal">
      <formula>0</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класса'!$B$25</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язык'!$AI$25</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язык'!$AK$25</f>
        <v>0</v>
      </c>
      <c r="D6" s="91">
        <v>3</v>
      </c>
      <c r="E6" s="92">
        <f t="shared" si="0"/>
        <v>0</v>
      </c>
      <c r="F6" s="78"/>
      <c r="G6" s="71"/>
      <c r="H6" s="85"/>
      <c r="I6" s="85"/>
      <c r="J6" s="85"/>
      <c r="K6" s="1"/>
      <c r="L6" s="1"/>
      <c r="M6" s="1"/>
      <c r="N6" s="78"/>
      <c r="O6" s="78"/>
      <c r="P6" s="67"/>
    </row>
    <row r="7" spans="1:16" ht="15.75" x14ac:dyDescent="0.25">
      <c r="A7" s="78"/>
      <c r="B7" s="3" t="s">
        <v>74</v>
      </c>
      <c r="C7" s="91">
        <f>'русский язык'!$Q$25</f>
        <v>0</v>
      </c>
      <c r="D7" s="91">
        <v>2</v>
      </c>
      <c r="E7" s="92">
        <f t="shared" si="0"/>
        <v>0</v>
      </c>
      <c r="F7" s="78"/>
      <c r="G7" s="86"/>
      <c r="H7" s="87"/>
      <c r="I7" s="87"/>
      <c r="J7" s="69"/>
      <c r="K7" s="1"/>
      <c r="L7" s="1"/>
      <c r="M7" s="1"/>
      <c r="N7" s="78"/>
      <c r="O7" s="78"/>
      <c r="P7" s="67"/>
    </row>
    <row r="8" spans="1:16" ht="15.75" x14ac:dyDescent="0.25">
      <c r="A8" s="78"/>
      <c r="B8" s="3" t="s">
        <v>75</v>
      </c>
      <c r="C8" s="91">
        <f>'русский язык'!$AJ$25</f>
        <v>0</v>
      </c>
      <c r="D8" s="91">
        <v>13</v>
      </c>
      <c r="E8" s="92">
        <f t="shared" si="0"/>
        <v>0</v>
      </c>
      <c r="F8" s="78"/>
      <c r="G8" s="86"/>
      <c r="H8" s="87"/>
      <c r="I8" s="87"/>
      <c r="J8" s="69"/>
      <c r="K8" s="1"/>
      <c r="L8" s="1"/>
      <c r="M8" s="1"/>
      <c r="N8" s="78"/>
      <c r="O8" s="78"/>
      <c r="P8" s="67"/>
    </row>
    <row r="9" spans="1:16" ht="15.75" x14ac:dyDescent="0.25">
      <c r="A9" s="78"/>
      <c r="B9" s="3" t="s">
        <v>76</v>
      </c>
      <c r="C9" s="91">
        <f>'русский язык'!$AL$25</f>
        <v>0</v>
      </c>
      <c r="D9" s="91">
        <v>4</v>
      </c>
      <c r="E9" s="92">
        <f t="shared" si="0"/>
        <v>0</v>
      </c>
      <c r="F9" s="78"/>
      <c r="G9" s="86"/>
      <c r="H9" s="87"/>
      <c r="I9" s="87"/>
      <c r="J9" s="69"/>
      <c r="K9" s="1"/>
      <c r="L9" s="1"/>
      <c r="M9" s="1"/>
      <c r="N9" s="78"/>
      <c r="O9" s="78"/>
      <c r="P9" s="67"/>
    </row>
    <row r="10" spans="1:16" ht="15.75" x14ac:dyDescent="0.25">
      <c r="A10" s="78"/>
      <c r="B10" s="3" t="s">
        <v>80</v>
      </c>
      <c r="C10" s="91">
        <f>'русский язык'!$AN$25</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язык'!$AM$25</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язык'!$Z$25</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9.25" customHeight="1" x14ac:dyDescent="0.25">
      <c r="A19" s="78"/>
      <c r="B19" s="222" t="s">
        <v>117</v>
      </c>
      <c r="C19" s="222"/>
      <c r="D19" s="222"/>
      <c r="E19" s="222"/>
      <c r="F19" s="222"/>
      <c r="G19" s="222"/>
      <c r="H19" s="111">
        <f>'русский язык'!$D$25</f>
        <v>0</v>
      </c>
      <c r="I19" s="108">
        <v>4</v>
      </c>
      <c r="J19" s="78"/>
      <c r="K19" s="78"/>
      <c r="L19" s="78"/>
      <c r="M19" s="78"/>
      <c r="N19" s="78"/>
      <c r="O19" s="78"/>
      <c r="P19" s="67"/>
    </row>
    <row r="20" spans="1:16" ht="30" customHeight="1" x14ac:dyDescent="0.25">
      <c r="A20" s="78"/>
      <c r="B20" s="222" t="s">
        <v>134</v>
      </c>
      <c r="C20" s="222"/>
      <c r="D20" s="222"/>
      <c r="E20" s="222"/>
      <c r="F20" s="222"/>
      <c r="G20" s="222"/>
      <c r="H20" s="111">
        <f>'русский язык'!$E$25</f>
        <v>0</v>
      </c>
      <c r="I20" s="108">
        <v>3</v>
      </c>
      <c r="J20" s="78"/>
      <c r="K20" s="78"/>
      <c r="L20" s="78"/>
      <c r="M20" s="78"/>
      <c r="N20" s="78"/>
      <c r="O20" s="78"/>
      <c r="P20" s="67"/>
    </row>
    <row r="21" spans="1:16" x14ac:dyDescent="0.25">
      <c r="A21" s="78"/>
      <c r="B21" s="259" t="s">
        <v>119</v>
      </c>
      <c r="C21" s="260"/>
      <c r="D21" s="260"/>
      <c r="E21" s="260"/>
      <c r="F21" s="260"/>
      <c r="G21" s="261"/>
      <c r="H21" s="110">
        <f>'русский язык'!$F$25</f>
        <v>0</v>
      </c>
      <c r="I21" s="108">
        <v>3</v>
      </c>
      <c r="J21" s="78"/>
      <c r="K21" s="78"/>
      <c r="L21" s="78"/>
      <c r="M21" s="78"/>
      <c r="N21" s="78"/>
      <c r="O21" s="78"/>
      <c r="P21" s="67"/>
    </row>
    <row r="22" spans="1:16" x14ac:dyDescent="0.25">
      <c r="A22" s="78"/>
      <c r="B22" s="249" t="s">
        <v>120</v>
      </c>
      <c r="C22" s="249"/>
      <c r="D22" s="249"/>
      <c r="E22" s="249"/>
      <c r="F22" s="249"/>
      <c r="G22" s="249"/>
      <c r="H22" s="110">
        <f>'русский язык'!$G$25</f>
        <v>0</v>
      </c>
      <c r="I22" s="108">
        <v>1</v>
      </c>
      <c r="J22" s="78"/>
      <c r="K22" s="78"/>
      <c r="L22" s="78"/>
      <c r="M22" s="78"/>
      <c r="N22" s="78"/>
      <c r="O22" s="78"/>
      <c r="P22" s="67"/>
    </row>
    <row r="23" spans="1:16" x14ac:dyDescent="0.25">
      <c r="A23" s="78"/>
      <c r="B23" s="249" t="s">
        <v>136</v>
      </c>
      <c r="C23" s="249"/>
      <c r="D23" s="249"/>
      <c r="E23" s="249"/>
      <c r="F23" s="249"/>
      <c r="G23" s="249"/>
      <c r="H23" s="110">
        <f>'русский язык'!$H$25</f>
        <v>0</v>
      </c>
      <c r="I23" s="108">
        <v>3</v>
      </c>
      <c r="J23" s="78"/>
      <c r="K23" s="78"/>
      <c r="L23" s="78"/>
      <c r="M23" s="78"/>
      <c r="N23" s="78"/>
      <c r="O23" s="78"/>
      <c r="P23" s="67"/>
    </row>
    <row r="24" spans="1:16" x14ac:dyDescent="0.25">
      <c r="A24" s="78"/>
      <c r="B24" s="249" t="s">
        <v>135</v>
      </c>
      <c r="C24" s="249"/>
      <c r="D24" s="249"/>
      <c r="E24" s="249"/>
      <c r="F24" s="249"/>
      <c r="G24" s="249"/>
      <c r="H24" s="110">
        <f>'русский язык'!$J$25</f>
        <v>0</v>
      </c>
      <c r="I24" s="108">
        <v>2</v>
      </c>
      <c r="J24" s="78"/>
      <c r="K24" s="78"/>
      <c r="L24" s="78"/>
      <c r="M24" s="78"/>
      <c r="N24" s="78"/>
      <c r="O24" s="78"/>
      <c r="P24" s="67"/>
    </row>
    <row r="25" spans="1:16" x14ac:dyDescent="0.25">
      <c r="A25" s="78"/>
      <c r="B25" s="249" t="s">
        <v>123</v>
      </c>
      <c r="C25" s="249"/>
      <c r="D25" s="249"/>
      <c r="E25" s="249"/>
      <c r="F25" s="249"/>
      <c r="G25" s="249"/>
      <c r="H25" s="110">
        <f>'русский язык'!$K$25</f>
        <v>0</v>
      </c>
      <c r="I25" s="108">
        <v>1</v>
      </c>
      <c r="J25" s="78"/>
      <c r="K25" s="78"/>
      <c r="L25" s="78"/>
      <c r="M25" s="78"/>
      <c r="N25" s="78"/>
      <c r="O25" s="78"/>
      <c r="P25" s="67"/>
    </row>
    <row r="26" spans="1:16" x14ac:dyDescent="0.25">
      <c r="A26" s="78"/>
      <c r="B26" s="222" t="s">
        <v>124</v>
      </c>
      <c r="C26" s="222"/>
      <c r="D26" s="222"/>
      <c r="E26" s="222"/>
      <c r="F26" s="222"/>
      <c r="G26" s="222"/>
      <c r="H26" s="110">
        <f>'русский язык'!$L$25</f>
        <v>0</v>
      </c>
      <c r="I26" s="108">
        <v>2</v>
      </c>
      <c r="J26" s="78"/>
      <c r="K26" s="78"/>
      <c r="L26" s="78"/>
      <c r="M26" s="78"/>
      <c r="N26" s="78"/>
      <c r="O26" s="78"/>
      <c r="P26" s="67"/>
    </row>
    <row r="27" spans="1:16" x14ac:dyDescent="0.25">
      <c r="A27" s="78"/>
      <c r="B27" s="249" t="s">
        <v>125</v>
      </c>
      <c r="C27" s="249"/>
      <c r="D27" s="249"/>
      <c r="E27" s="249"/>
      <c r="F27" s="249"/>
      <c r="G27" s="249"/>
      <c r="H27" s="110">
        <f>'русский язык'!$M$25</f>
        <v>0</v>
      </c>
      <c r="I27" s="108">
        <v>3</v>
      </c>
      <c r="J27" s="78"/>
      <c r="K27" s="78"/>
      <c r="L27" s="78"/>
      <c r="M27" s="78"/>
      <c r="N27" s="78"/>
      <c r="O27" s="78"/>
      <c r="P27" s="67"/>
    </row>
    <row r="28" spans="1:16" x14ac:dyDescent="0.25">
      <c r="A28" s="78"/>
      <c r="B28" s="249" t="s">
        <v>126</v>
      </c>
      <c r="C28" s="249"/>
      <c r="D28" s="249"/>
      <c r="E28" s="249"/>
      <c r="F28" s="249"/>
      <c r="G28" s="249"/>
      <c r="H28" s="110">
        <f>'русский язык'!$N$25</f>
        <v>0</v>
      </c>
      <c r="I28" s="108">
        <v>2</v>
      </c>
      <c r="J28" s="78"/>
      <c r="K28" s="78"/>
      <c r="L28" s="78"/>
      <c r="M28" s="78"/>
      <c r="N28" s="78"/>
      <c r="O28" s="78"/>
      <c r="P28" s="67"/>
    </row>
    <row r="29" spans="1:16" x14ac:dyDescent="0.25">
      <c r="A29" s="78"/>
      <c r="B29" s="249" t="s">
        <v>127</v>
      </c>
      <c r="C29" s="249"/>
      <c r="D29" s="249"/>
      <c r="E29" s="249"/>
      <c r="F29" s="249"/>
      <c r="G29" s="249"/>
      <c r="H29" s="110">
        <f>'русский язык'!$O$25</f>
        <v>0</v>
      </c>
      <c r="I29" s="108">
        <v>1</v>
      </c>
      <c r="J29" s="78"/>
      <c r="K29" s="78"/>
      <c r="L29" s="78"/>
      <c r="M29" s="78"/>
      <c r="N29" s="78"/>
      <c r="O29" s="78"/>
      <c r="P29" s="67"/>
    </row>
    <row r="30" spans="1:16" x14ac:dyDescent="0.25">
      <c r="A30" s="78"/>
      <c r="B30" s="249" t="s">
        <v>128</v>
      </c>
      <c r="C30" s="249"/>
      <c r="D30" s="249"/>
      <c r="E30" s="249"/>
      <c r="F30" s="249"/>
      <c r="G30" s="249"/>
      <c r="H30" s="110">
        <f>'русский язык'!$P$25</f>
        <v>0</v>
      </c>
      <c r="I30" s="108">
        <v>1</v>
      </c>
      <c r="J30" s="78"/>
      <c r="K30" s="78"/>
      <c r="L30" s="78"/>
      <c r="M30" s="78"/>
      <c r="N30" s="78"/>
      <c r="O30" s="78"/>
      <c r="P30" s="67"/>
    </row>
    <row r="31" spans="1:16" x14ac:dyDescent="0.25">
      <c r="A31" s="78"/>
      <c r="B31" s="249" t="s">
        <v>129</v>
      </c>
      <c r="C31" s="249"/>
      <c r="D31" s="249"/>
      <c r="E31" s="249"/>
      <c r="F31" s="249"/>
      <c r="G31" s="249"/>
      <c r="H31" s="110">
        <f>'русский язык'!$Q$25</f>
        <v>0</v>
      </c>
      <c r="I31" s="108">
        <v>2</v>
      </c>
      <c r="J31" s="78"/>
      <c r="K31" s="78"/>
      <c r="L31" s="78"/>
      <c r="M31" s="78"/>
      <c r="N31" s="78"/>
      <c r="O31" s="78"/>
      <c r="P31" s="67"/>
    </row>
    <row r="32" spans="1:16" x14ac:dyDescent="0.25">
      <c r="A32" s="78"/>
      <c r="B32" s="222" t="s">
        <v>130</v>
      </c>
      <c r="C32" s="222"/>
      <c r="D32" s="222"/>
      <c r="E32" s="222"/>
      <c r="F32" s="222"/>
      <c r="G32" s="222"/>
      <c r="H32" s="110">
        <f>'русский язык'!$R$25</f>
        <v>0</v>
      </c>
      <c r="I32" s="108">
        <v>3</v>
      </c>
      <c r="J32" s="78"/>
      <c r="K32" s="78"/>
      <c r="L32" s="78"/>
      <c r="M32" s="78"/>
      <c r="N32" s="78"/>
      <c r="O32" s="78"/>
      <c r="P32" s="67"/>
    </row>
    <row r="33" spans="1:16" x14ac:dyDescent="0.25">
      <c r="A33" s="78"/>
      <c r="B33" s="222" t="s">
        <v>131</v>
      </c>
      <c r="C33" s="222"/>
      <c r="D33" s="222"/>
      <c r="E33" s="222"/>
      <c r="F33" s="222"/>
      <c r="G33" s="222"/>
      <c r="H33" s="110">
        <f>'русский язык'!$S$25</f>
        <v>0</v>
      </c>
      <c r="I33" s="108">
        <v>3</v>
      </c>
      <c r="J33" s="78"/>
      <c r="K33" s="78"/>
      <c r="L33" s="78"/>
      <c r="M33" s="78"/>
      <c r="N33" s="78"/>
      <c r="O33" s="78"/>
      <c r="P33" s="67"/>
    </row>
    <row r="34" spans="1:16" x14ac:dyDescent="0.25">
      <c r="A34" s="78"/>
      <c r="B34" s="249" t="s">
        <v>132</v>
      </c>
      <c r="C34" s="249"/>
      <c r="D34" s="249"/>
      <c r="E34" s="249"/>
      <c r="F34" s="249"/>
      <c r="G34" s="249"/>
      <c r="H34" s="110">
        <f>'русский язык'!$T$25</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язык'!$U$25</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язык'!$BX$25</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язык'!$BY$25</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A54" s="1"/>
      <c r="B54" s="1"/>
      <c r="C54" s="1"/>
      <c r="D54" s="1"/>
      <c r="E54" s="1"/>
      <c r="F54" s="1"/>
      <c r="G54" s="1"/>
      <c r="H54" s="1"/>
      <c r="I54" s="1"/>
      <c r="J54" s="1"/>
      <c r="K54" s="1"/>
      <c r="L54" s="1"/>
      <c r="M54" s="1"/>
      <c r="N54" s="1"/>
      <c r="O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t="s">
        <v>5</v>
      </c>
      <c r="E71" s="255"/>
      <c r="F71" s="255"/>
      <c r="G71" s="4" t="e">
        <f>#REF!</f>
        <v>#REF!</v>
      </c>
      <c r="H71" s="1"/>
      <c r="I71" s="1"/>
      <c r="J71" s="1"/>
    </row>
    <row r="72" spans="2:10" x14ac:dyDescent="0.25">
      <c r="B72" s="1"/>
      <c r="C72" s="1"/>
      <c r="D72" s="1"/>
      <c r="E72" s="1"/>
      <c r="F72" s="1"/>
      <c r="G72" s="1"/>
      <c r="H72" s="1"/>
      <c r="I72" s="1"/>
      <c r="J72" s="1"/>
    </row>
    <row r="73" spans="2:10" x14ac:dyDescent="0.25">
      <c r="B73" s="252" t="e">
        <f>IF(G71="","",IF(G71="ниже базового",Лист1!B25,IF(G71="базовый",Лист1!B7,IF(G71="выше базового",Лист1!B15))))</f>
        <v>#REF!</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177" priority="7" operator="equal">
      <formula>5</formula>
    </cfRule>
    <cfRule type="cellIs" dxfId="176" priority="8" operator="equal">
      <formula>4</formula>
    </cfRule>
    <cfRule type="cellIs" dxfId="175" priority="9" operator="equal">
      <formula>3</formula>
    </cfRule>
    <cfRule type="cellIs" dxfId="174" priority="10" operator="equal">
      <formula>2</formula>
    </cfRule>
  </conditionalFormatting>
  <conditionalFormatting sqref="H19:H35">
    <cfRule type="cellIs" dxfId="173" priority="6" operator="equal">
      <formula>0</formula>
    </cfRule>
  </conditionalFormatting>
  <conditionalFormatting sqref="H19">
    <cfRule type="cellIs" dxfId="172" priority="5" operator="equal">
      <formula>4</formula>
    </cfRule>
  </conditionalFormatting>
  <conditionalFormatting sqref="H20:H21 H23 H27 H32:H33 H35">
    <cfRule type="cellIs" dxfId="171" priority="4" operator="equal">
      <formula>3</formula>
    </cfRule>
  </conditionalFormatting>
  <conditionalFormatting sqref="H22 H25 H29:H30 H34">
    <cfRule type="cellIs" dxfId="170" priority="3" operator="equal">
      <formula>1</formula>
    </cfRule>
  </conditionalFormatting>
  <conditionalFormatting sqref="H24 H26 H28 H31">
    <cfRule type="cellIs" dxfId="169" priority="2" operator="equal">
      <formula>2</formula>
    </cfRule>
  </conditionalFormatting>
  <conditionalFormatting sqref="J15:K15">
    <cfRule type="cellIs" dxfId="168" priority="1" operator="equal">
      <formula>0</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класса'!$B$26</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язык'!$AI$26</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язык'!$AK$26</f>
        <v>0</v>
      </c>
      <c r="D6" s="91">
        <v>3</v>
      </c>
      <c r="E6" s="92">
        <f t="shared" si="0"/>
        <v>0</v>
      </c>
      <c r="F6" s="78"/>
      <c r="G6" s="71"/>
      <c r="H6" s="85"/>
      <c r="I6" s="85"/>
      <c r="J6" s="85"/>
      <c r="K6" s="1"/>
      <c r="L6" s="1"/>
      <c r="M6" s="1"/>
      <c r="N6" s="78"/>
      <c r="O6" s="78"/>
      <c r="P6" s="67"/>
    </row>
    <row r="7" spans="1:16" ht="15.75" x14ac:dyDescent="0.25">
      <c r="A7" s="78"/>
      <c r="B7" s="3" t="s">
        <v>74</v>
      </c>
      <c r="C7" s="91">
        <f>'русский язык'!$Q$26</f>
        <v>0</v>
      </c>
      <c r="D7" s="91">
        <v>2</v>
      </c>
      <c r="E7" s="92">
        <f t="shared" si="0"/>
        <v>0</v>
      </c>
      <c r="F7" s="78"/>
      <c r="G7" s="86"/>
      <c r="H7" s="87"/>
      <c r="I7" s="87"/>
      <c r="J7" s="69"/>
      <c r="K7" s="1"/>
      <c r="L7" s="1"/>
      <c r="M7" s="1"/>
      <c r="N7" s="78"/>
      <c r="O7" s="78"/>
      <c r="P7" s="67"/>
    </row>
    <row r="8" spans="1:16" ht="15.75" x14ac:dyDescent="0.25">
      <c r="A8" s="78"/>
      <c r="B8" s="3" t="s">
        <v>75</v>
      </c>
      <c r="C8" s="91">
        <f>'русский язык'!$AJ$26</f>
        <v>0</v>
      </c>
      <c r="D8" s="91">
        <v>13</v>
      </c>
      <c r="E8" s="92">
        <f t="shared" si="0"/>
        <v>0</v>
      </c>
      <c r="F8" s="78"/>
      <c r="G8" s="86"/>
      <c r="H8" s="87"/>
      <c r="I8" s="87"/>
      <c r="J8" s="69"/>
      <c r="K8" s="1"/>
      <c r="L8" s="1"/>
      <c r="M8" s="1"/>
      <c r="N8" s="78"/>
      <c r="O8" s="78"/>
      <c r="P8" s="67"/>
    </row>
    <row r="9" spans="1:16" ht="15.75" x14ac:dyDescent="0.25">
      <c r="A9" s="78"/>
      <c r="B9" s="3" t="s">
        <v>76</v>
      </c>
      <c r="C9" s="91">
        <f>'русский язык'!$AL$26</f>
        <v>0</v>
      </c>
      <c r="D9" s="91">
        <v>4</v>
      </c>
      <c r="E9" s="92">
        <f t="shared" si="0"/>
        <v>0</v>
      </c>
      <c r="F9" s="78"/>
      <c r="G9" s="86"/>
      <c r="H9" s="87"/>
      <c r="I9" s="87"/>
      <c r="J9" s="69"/>
      <c r="K9" s="1"/>
      <c r="L9" s="1"/>
      <c r="M9" s="1"/>
      <c r="N9" s="78"/>
      <c r="O9" s="78"/>
      <c r="P9" s="67"/>
    </row>
    <row r="10" spans="1:16" ht="15.75" x14ac:dyDescent="0.25">
      <c r="A10" s="78"/>
      <c r="B10" s="3" t="s">
        <v>80</v>
      </c>
      <c r="C10" s="91">
        <f>'русский язык'!$AN$26</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язык'!$AM$26</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язык'!$Z$26</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9.25" customHeight="1" x14ac:dyDescent="0.25">
      <c r="A19" s="78"/>
      <c r="B19" s="222" t="s">
        <v>117</v>
      </c>
      <c r="C19" s="222"/>
      <c r="D19" s="222"/>
      <c r="E19" s="222"/>
      <c r="F19" s="222"/>
      <c r="G19" s="222"/>
      <c r="H19" s="111">
        <f>'русский язык'!$D$26</f>
        <v>0</v>
      </c>
      <c r="I19" s="108">
        <v>4</v>
      </c>
      <c r="J19" s="78"/>
      <c r="K19" s="78"/>
      <c r="L19" s="78"/>
      <c r="M19" s="78"/>
      <c r="N19" s="78"/>
      <c r="O19" s="78"/>
      <c r="P19" s="67"/>
    </row>
    <row r="20" spans="1:16" ht="30" customHeight="1" x14ac:dyDescent="0.25">
      <c r="A20" s="78"/>
      <c r="B20" s="222" t="s">
        <v>134</v>
      </c>
      <c r="C20" s="222"/>
      <c r="D20" s="222"/>
      <c r="E20" s="222"/>
      <c r="F20" s="222"/>
      <c r="G20" s="222"/>
      <c r="H20" s="111">
        <f>'русский язык'!$E$26</f>
        <v>0</v>
      </c>
      <c r="I20" s="108">
        <v>3</v>
      </c>
      <c r="J20" s="78"/>
      <c r="K20" s="78"/>
      <c r="L20" s="78"/>
      <c r="M20" s="78"/>
      <c r="N20" s="78"/>
      <c r="O20" s="78"/>
      <c r="P20" s="67"/>
    </row>
    <row r="21" spans="1:16" x14ac:dyDescent="0.25">
      <c r="A21" s="78"/>
      <c r="B21" s="259" t="s">
        <v>119</v>
      </c>
      <c r="C21" s="260"/>
      <c r="D21" s="260"/>
      <c r="E21" s="260"/>
      <c r="F21" s="260"/>
      <c r="G21" s="261"/>
      <c r="H21" s="110">
        <f>'русский язык'!$F$26</f>
        <v>0</v>
      </c>
      <c r="I21" s="108">
        <v>3</v>
      </c>
      <c r="J21" s="78"/>
      <c r="K21" s="78"/>
      <c r="L21" s="78"/>
      <c r="M21" s="78"/>
      <c r="N21" s="78"/>
      <c r="O21" s="78"/>
      <c r="P21" s="67"/>
    </row>
    <row r="22" spans="1:16" x14ac:dyDescent="0.25">
      <c r="A22" s="78"/>
      <c r="B22" s="249" t="s">
        <v>120</v>
      </c>
      <c r="C22" s="249"/>
      <c r="D22" s="249"/>
      <c r="E22" s="249"/>
      <c r="F22" s="249"/>
      <c r="G22" s="249"/>
      <c r="H22" s="110">
        <f>'русский язык'!$G$26</f>
        <v>0</v>
      </c>
      <c r="I22" s="108">
        <v>1</v>
      </c>
      <c r="J22" s="78"/>
      <c r="K22" s="78"/>
      <c r="L22" s="78"/>
      <c r="M22" s="78"/>
      <c r="N22" s="78"/>
      <c r="O22" s="78"/>
      <c r="P22" s="67"/>
    </row>
    <row r="23" spans="1:16" x14ac:dyDescent="0.25">
      <c r="A23" s="78"/>
      <c r="B23" s="249" t="s">
        <v>136</v>
      </c>
      <c r="C23" s="249"/>
      <c r="D23" s="249"/>
      <c r="E23" s="249"/>
      <c r="F23" s="249"/>
      <c r="G23" s="249"/>
      <c r="H23" s="110">
        <f>'русский язык'!$H$26</f>
        <v>0</v>
      </c>
      <c r="I23" s="108">
        <v>3</v>
      </c>
      <c r="J23" s="78"/>
      <c r="K23" s="78"/>
      <c r="L23" s="78"/>
      <c r="M23" s="78"/>
      <c r="N23" s="78"/>
      <c r="O23" s="78"/>
      <c r="P23" s="67"/>
    </row>
    <row r="24" spans="1:16" x14ac:dyDescent="0.25">
      <c r="A24" s="78"/>
      <c r="B24" s="249" t="s">
        <v>135</v>
      </c>
      <c r="C24" s="249"/>
      <c r="D24" s="249"/>
      <c r="E24" s="249"/>
      <c r="F24" s="249"/>
      <c r="G24" s="249"/>
      <c r="H24" s="110">
        <f>'русский язык'!$J$26</f>
        <v>0</v>
      </c>
      <c r="I24" s="108">
        <v>2</v>
      </c>
      <c r="J24" s="78"/>
      <c r="K24" s="78"/>
      <c r="L24" s="78"/>
      <c r="M24" s="78"/>
      <c r="N24" s="78"/>
      <c r="O24" s="78"/>
      <c r="P24" s="67"/>
    </row>
    <row r="25" spans="1:16" x14ac:dyDescent="0.25">
      <c r="A25" s="78"/>
      <c r="B25" s="249" t="s">
        <v>123</v>
      </c>
      <c r="C25" s="249"/>
      <c r="D25" s="249"/>
      <c r="E25" s="249"/>
      <c r="F25" s="249"/>
      <c r="G25" s="249"/>
      <c r="H25" s="110">
        <f>'русский язык'!$K$26</f>
        <v>0</v>
      </c>
      <c r="I25" s="108">
        <v>1</v>
      </c>
      <c r="J25" s="78"/>
      <c r="K25" s="78"/>
      <c r="L25" s="78"/>
      <c r="M25" s="78"/>
      <c r="N25" s="78"/>
      <c r="O25" s="78"/>
      <c r="P25" s="67"/>
    </row>
    <row r="26" spans="1:16" x14ac:dyDescent="0.25">
      <c r="A26" s="78"/>
      <c r="B26" s="222" t="s">
        <v>124</v>
      </c>
      <c r="C26" s="222"/>
      <c r="D26" s="222"/>
      <c r="E26" s="222"/>
      <c r="F26" s="222"/>
      <c r="G26" s="222"/>
      <c r="H26" s="110">
        <f>'русский язык'!$L$26</f>
        <v>0</v>
      </c>
      <c r="I26" s="108">
        <v>2</v>
      </c>
      <c r="J26" s="78"/>
      <c r="K26" s="78"/>
      <c r="L26" s="78"/>
      <c r="M26" s="78"/>
      <c r="N26" s="78"/>
      <c r="O26" s="78"/>
      <c r="P26" s="67"/>
    </row>
    <row r="27" spans="1:16" x14ac:dyDescent="0.25">
      <c r="A27" s="78"/>
      <c r="B27" s="249" t="s">
        <v>125</v>
      </c>
      <c r="C27" s="249"/>
      <c r="D27" s="249"/>
      <c r="E27" s="249"/>
      <c r="F27" s="249"/>
      <c r="G27" s="249"/>
      <c r="H27" s="110">
        <f>'русский язык'!$M$26</f>
        <v>0</v>
      </c>
      <c r="I27" s="108">
        <v>3</v>
      </c>
      <c r="J27" s="78"/>
      <c r="K27" s="78"/>
      <c r="L27" s="78"/>
      <c r="M27" s="78"/>
      <c r="N27" s="78"/>
      <c r="O27" s="78"/>
      <c r="P27" s="67"/>
    </row>
    <row r="28" spans="1:16" x14ac:dyDescent="0.25">
      <c r="A28" s="78"/>
      <c r="B28" s="249" t="s">
        <v>126</v>
      </c>
      <c r="C28" s="249"/>
      <c r="D28" s="249"/>
      <c r="E28" s="249"/>
      <c r="F28" s="249"/>
      <c r="G28" s="249"/>
      <c r="H28" s="110">
        <f>'русский язык'!$N$26</f>
        <v>0</v>
      </c>
      <c r="I28" s="108">
        <v>2</v>
      </c>
      <c r="J28" s="78"/>
      <c r="K28" s="78"/>
      <c r="L28" s="78"/>
      <c r="M28" s="78"/>
      <c r="N28" s="78"/>
      <c r="O28" s="78"/>
      <c r="P28" s="67"/>
    </row>
    <row r="29" spans="1:16" x14ac:dyDescent="0.25">
      <c r="A29" s="78"/>
      <c r="B29" s="249" t="s">
        <v>127</v>
      </c>
      <c r="C29" s="249"/>
      <c r="D29" s="249"/>
      <c r="E29" s="249"/>
      <c r="F29" s="249"/>
      <c r="G29" s="249"/>
      <c r="H29" s="110">
        <f>'русский язык'!$O$26</f>
        <v>0</v>
      </c>
      <c r="I29" s="108">
        <v>1</v>
      </c>
      <c r="J29" s="78"/>
      <c r="K29" s="78"/>
      <c r="L29" s="78"/>
      <c r="M29" s="78"/>
      <c r="N29" s="78"/>
      <c r="O29" s="78"/>
      <c r="P29" s="67"/>
    </row>
    <row r="30" spans="1:16" x14ac:dyDescent="0.25">
      <c r="A30" s="78"/>
      <c r="B30" s="249" t="s">
        <v>128</v>
      </c>
      <c r="C30" s="249"/>
      <c r="D30" s="249"/>
      <c r="E30" s="249"/>
      <c r="F30" s="249"/>
      <c r="G30" s="249"/>
      <c r="H30" s="110">
        <f>'русский язык'!$P$26</f>
        <v>0</v>
      </c>
      <c r="I30" s="108">
        <v>1</v>
      </c>
      <c r="J30" s="78"/>
      <c r="K30" s="78"/>
      <c r="L30" s="78"/>
      <c r="M30" s="78"/>
      <c r="N30" s="78"/>
      <c r="O30" s="78"/>
      <c r="P30" s="67"/>
    </row>
    <row r="31" spans="1:16" x14ac:dyDescent="0.25">
      <c r="A31" s="78"/>
      <c r="B31" s="249" t="s">
        <v>129</v>
      </c>
      <c r="C31" s="249"/>
      <c r="D31" s="249"/>
      <c r="E31" s="249"/>
      <c r="F31" s="249"/>
      <c r="G31" s="249"/>
      <c r="H31" s="110">
        <f>'русский язык'!$Q$26</f>
        <v>0</v>
      </c>
      <c r="I31" s="108">
        <v>2</v>
      </c>
      <c r="J31" s="78"/>
      <c r="K31" s="78"/>
      <c r="L31" s="78"/>
      <c r="M31" s="78"/>
      <c r="N31" s="78"/>
      <c r="O31" s="78"/>
      <c r="P31" s="67"/>
    </row>
    <row r="32" spans="1:16" x14ac:dyDescent="0.25">
      <c r="A32" s="78"/>
      <c r="B32" s="222" t="s">
        <v>130</v>
      </c>
      <c r="C32" s="222"/>
      <c r="D32" s="222"/>
      <c r="E32" s="222"/>
      <c r="F32" s="222"/>
      <c r="G32" s="222"/>
      <c r="H32" s="110">
        <f>'русский язык'!$R$26</f>
        <v>0</v>
      </c>
      <c r="I32" s="108">
        <v>3</v>
      </c>
      <c r="J32" s="78"/>
      <c r="K32" s="78"/>
      <c r="L32" s="78"/>
      <c r="M32" s="78"/>
      <c r="N32" s="78"/>
      <c r="O32" s="78"/>
      <c r="P32" s="67"/>
    </row>
    <row r="33" spans="1:16" x14ac:dyDescent="0.25">
      <c r="A33" s="78"/>
      <c r="B33" s="222" t="s">
        <v>131</v>
      </c>
      <c r="C33" s="222"/>
      <c r="D33" s="222"/>
      <c r="E33" s="222"/>
      <c r="F33" s="222"/>
      <c r="G33" s="222"/>
      <c r="H33" s="110">
        <f>'русский язык'!$S$26</f>
        <v>0</v>
      </c>
      <c r="I33" s="108">
        <v>3</v>
      </c>
      <c r="J33" s="78"/>
      <c r="K33" s="78"/>
      <c r="L33" s="78"/>
      <c r="M33" s="78"/>
      <c r="N33" s="78"/>
      <c r="O33" s="78"/>
      <c r="P33" s="67"/>
    </row>
    <row r="34" spans="1:16" x14ac:dyDescent="0.25">
      <c r="A34" s="78"/>
      <c r="B34" s="249" t="s">
        <v>132</v>
      </c>
      <c r="C34" s="249"/>
      <c r="D34" s="249"/>
      <c r="E34" s="249"/>
      <c r="F34" s="249"/>
      <c r="G34" s="249"/>
      <c r="H34" s="110">
        <f>'русский язык'!$T$26</f>
        <v>0</v>
      </c>
      <c r="I34" s="108">
        <v>1</v>
      </c>
      <c r="J34" s="78"/>
      <c r="K34" s="78"/>
      <c r="L34" s="78"/>
      <c r="M34" s="78"/>
      <c r="N34" s="78"/>
      <c r="O34" s="78"/>
      <c r="P34" s="67"/>
    </row>
    <row r="35" spans="1:16" ht="30" customHeight="1" x14ac:dyDescent="0.25">
      <c r="A35" s="78"/>
      <c r="B35" s="222" t="s">
        <v>133</v>
      </c>
      <c r="C35" s="222"/>
      <c r="D35" s="222"/>
      <c r="E35" s="222"/>
      <c r="F35" s="222"/>
      <c r="G35" s="222"/>
      <c r="H35" s="111">
        <f>'русский язык'!$U$26</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язык'!$BX$26</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язык'!$BY$26</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67"/>
      <c r="B53" s="78"/>
      <c r="C53" s="78"/>
      <c r="D53" s="78"/>
      <c r="E53" s="78"/>
      <c r="F53" s="78"/>
      <c r="G53" s="78"/>
      <c r="H53" s="78"/>
      <c r="I53" s="78"/>
      <c r="J53" s="78"/>
      <c r="K53" s="67"/>
      <c r="L53" s="67"/>
      <c r="M53" s="67"/>
      <c r="N53" s="67"/>
      <c r="O53" s="67"/>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167" priority="7" operator="equal">
      <formula>5</formula>
    </cfRule>
    <cfRule type="cellIs" dxfId="166" priority="8" operator="equal">
      <formula>4</formula>
    </cfRule>
    <cfRule type="cellIs" dxfId="165" priority="9" operator="equal">
      <formula>3</formula>
    </cfRule>
    <cfRule type="cellIs" dxfId="164" priority="10" operator="equal">
      <formula>2</formula>
    </cfRule>
  </conditionalFormatting>
  <conditionalFormatting sqref="H19:H35">
    <cfRule type="cellIs" dxfId="163" priority="6" operator="equal">
      <formula>0</formula>
    </cfRule>
  </conditionalFormatting>
  <conditionalFormatting sqref="H19">
    <cfRule type="cellIs" dxfId="162" priority="5" operator="equal">
      <formula>4</formula>
    </cfRule>
  </conditionalFormatting>
  <conditionalFormatting sqref="H20:H21 H23 H27 H32:H33 H35">
    <cfRule type="cellIs" dxfId="161" priority="4" operator="equal">
      <formula>3</formula>
    </cfRule>
  </conditionalFormatting>
  <conditionalFormatting sqref="H22 H25 H29:H30 H34">
    <cfRule type="cellIs" dxfId="160" priority="3" operator="equal">
      <formula>1</formula>
    </cfRule>
  </conditionalFormatting>
  <conditionalFormatting sqref="H24 H26 H28 H31">
    <cfRule type="cellIs" dxfId="159" priority="2" operator="equal">
      <formula>2</formula>
    </cfRule>
  </conditionalFormatting>
  <conditionalFormatting sqref="J15:K15">
    <cfRule type="cellIs" dxfId="158" priority="1" operator="equal">
      <formula>0</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0"/>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класса'!$B$27</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язык'!$AI$27</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язык'!$AK$27</f>
        <v>0</v>
      </c>
      <c r="D6" s="91">
        <v>3</v>
      </c>
      <c r="E6" s="92">
        <f t="shared" si="0"/>
        <v>0</v>
      </c>
      <c r="F6" s="78"/>
      <c r="G6" s="71"/>
      <c r="H6" s="85"/>
      <c r="I6" s="85"/>
      <c r="J6" s="85"/>
      <c r="K6" s="1"/>
      <c r="L6" s="1"/>
      <c r="M6" s="1"/>
      <c r="N6" s="78"/>
      <c r="O6" s="78"/>
      <c r="P6" s="67"/>
    </row>
    <row r="7" spans="1:16" ht="15.75" x14ac:dyDescent="0.25">
      <c r="A7" s="78"/>
      <c r="B7" s="3" t="s">
        <v>74</v>
      </c>
      <c r="C7" s="91">
        <f>'русский язык'!$Q$27</f>
        <v>0</v>
      </c>
      <c r="D7" s="91">
        <v>2</v>
      </c>
      <c r="E7" s="92">
        <f t="shared" si="0"/>
        <v>0</v>
      </c>
      <c r="F7" s="78"/>
      <c r="G7" s="86"/>
      <c r="H7" s="87"/>
      <c r="I7" s="87"/>
      <c r="J7" s="69"/>
      <c r="K7" s="1"/>
      <c r="L7" s="1"/>
      <c r="M7" s="1"/>
      <c r="N7" s="78"/>
      <c r="O7" s="78"/>
      <c r="P7" s="67"/>
    </row>
    <row r="8" spans="1:16" ht="15.75" x14ac:dyDescent="0.25">
      <c r="A8" s="78"/>
      <c r="B8" s="3" t="s">
        <v>75</v>
      </c>
      <c r="C8" s="91">
        <f>'русский язык'!$AJ$27</f>
        <v>0</v>
      </c>
      <c r="D8" s="91">
        <v>13</v>
      </c>
      <c r="E8" s="92">
        <f t="shared" si="0"/>
        <v>0</v>
      </c>
      <c r="F8" s="78"/>
      <c r="G8" s="86"/>
      <c r="H8" s="87"/>
      <c r="I8" s="87"/>
      <c r="J8" s="69"/>
      <c r="K8" s="1"/>
      <c r="L8" s="1"/>
      <c r="M8" s="1"/>
      <c r="N8" s="78"/>
      <c r="O8" s="78"/>
      <c r="P8" s="67"/>
    </row>
    <row r="9" spans="1:16" ht="15.75" x14ac:dyDescent="0.25">
      <c r="A9" s="78"/>
      <c r="B9" s="3" t="s">
        <v>76</v>
      </c>
      <c r="C9" s="91">
        <f>'русский язык'!$AL$27</f>
        <v>0</v>
      </c>
      <c r="D9" s="91">
        <v>4</v>
      </c>
      <c r="E9" s="92">
        <f t="shared" si="0"/>
        <v>0</v>
      </c>
      <c r="F9" s="78"/>
      <c r="G9" s="86"/>
      <c r="H9" s="87"/>
      <c r="I9" s="87"/>
      <c r="J9" s="69"/>
      <c r="K9" s="1"/>
      <c r="L9" s="1"/>
      <c r="M9" s="1"/>
      <c r="N9" s="78"/>
      <c r="O9" s="78"/>
      <c r="P9" s="67"/>
    </row>
    <row r="10" spans="1:16" ht="15.75" x14ac:dyDescent="0.25">
      <c r="A10" s="78"/>
      <c r="B10" s="3" t="s">
        <v>80</v>
      </c>
      <c r="C10" s="91">
        <f>'русский язык'!$AN$27</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язык'!$AM$27</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язык'!$Z$27</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8.5" customHeight="1" x14ac:dyDescent="0.25">
      <c r="A19" s="78"/>
      <c r="B19" s="222" t="s">
        <v>117</v>
      </c>
      <c r="C19" s="222"/>
      <c r="D19" s="222"/>
      <c r="E19" s="222"/>
      <c r="F19" s="222"/>
      <c r="G19" s="222"/>
      <c r="H19" s="111">
        <f>'русский язык'!$D$27</f>
        <v>0</v>
      </c>
      <c r="I19" s="108">
        <v>4</v>
      </c>
      <c r="J19" s="78"/>
      <c r="K19" s="78"/>
      <c r="L19" s="78"/>
      <c r="M19" s="78"/>
      <c r="N19" s="78"/>
      <c r="O19" s="78"/>
      <c r="P19" s="67"/>
    </row>
    <row r="20" spans="1:16" ht="29.25" customHeight="1" x14ac:dyDescent="0.25">
      <c r="A20" s="78"/>
      <c r="B20" s="222" t="s">
        <v>134</v>
      </c>
      <c r="C20" s="222"/>
      <c r="D20" s="222"/>
      <c r="E20" s="222"/>
      <c r="F20" s="222"/>
      <c r="G20" s="222"/>
      <c r="H20" s="111">
        <f>'русский язык'!$E$27</f>
        <v>0</v>
      </c>
      <c r="I20" s="108">
        <v>3</v>
      </c>
      <c r="J20" s="78"/>
      <c r="K20" s="78"/>
      <c r="L20" s="78"/>
      <c r="M20" s="78"/>
      <c r="N20" s="78"/>
      <c r="O20" s="78"/>
      <c r="P20" s="67"/>
    </row>
    <row r="21" spans="1:16" x14ac:dyDescent="0.25">
      <c r="A21" s="78"/>
      <c r="B21" s="259" t="s">
        <v>119</v>
      </c>
      <c r="C21" s="260"/>
      <c r="D21" s="260"/>
      <c r="E21" s="260"/>
      <c r="F21" s="260"/>
      <c r="G21" s="261"/>
      <c r="H21" s="110">
        <f>'русский язык'!$F$27</f>
        <v>0</v>
      </c>
      <c r="I21" s="108">
        <v>3</v>
      </c>
      <c r="J21" s="78"/>
      <c r="K21" s="78"/>
      <c r="L21" s="78"/>
      <c r="M21" s="78"/>
      <c r="N21" s="78"/>
      <c r="O21" s="78"/>
      <c r="P21" s="67"/>
    </row>
    <row r="22" spans="1:16" x14ac:dyDescent="0.25">
      <c r="A22" s="78"/>
      <c r="B22" s="249" t="s">
        <v>120</v>
      </c>
      <c r="C22" s="249"/>
      <c r="D22" s="249"/>
      <c r="E22" s="249"/>
      <c r="F22" s="249"/>
      <c r="G22" s="249"/>
      <c r="H22" s="110">
        <f>'русский язык'!$G$27</f>
        <v>0</v>
      </c>
      <c r="I22" s="108">
        <v>1</v>
      </c>
      <c r="J22" s="78"/>
      <c r="K22" s="78"/>
      <c r="L22" s="78"/>
      <c r="M22" s="78"/>
      <c r="N22" s="78"/>
      <c r="O22" s="78"/>
      <c r="P22" s="67"/>
    </row>
    <row r="23" spans="1:16" x14ac:dyDescent="0.25">
      <c r="A23" s="78"/>
      <c r="B23" s="249" t="s">
        <v>136</v>
      </c>
      <c r="C23" s="249"/>
      <c r="D23" s="249"/>
      <c r="E23" s="249"/>
      <c r="F23" s="249"/>
      <c r="G23" s="249"/>
      <c r="H23" s="110">
        <f>'русский язык'!$H$27</f>
        <v>0</v>
      </c>
      <c r="I23" s="108">
        <v>3</v>
      </c>
      <c r="J23" s="78"/>
      <c r="K23" s="78"/>
      <c r="L23" s="78"/>
      <c r="M23" s="78"/>
      <c r="N23" s="78"/>
      <c r="O23" s="78"/>
      <c r="P23" s="67"/>
    </row>
    <row r="24" spans="1:16" x14ac:dyDescent="0.25">
      <c r="A24" s="78"/>
      <c r="B24" s="249" t="s">
        <v>135</v>
      </c>
      <c r="C24" s="249"/>
      <c r="D24" s="249"/>
      <c r="E24" s="249"/>
      <c r="F24" s="249"/>
      <c r="G24" s="249"/>
      <c r="H24" s="110">
        <f>'русский язык'!$J$27</f>
        <v>0</v>
      </c>
      <c r="I24" s="108">
        <v>2</v>
      </c>
      <c r="J24" s="78"/>
      <c r="K24" s="78"/>
      <c r="L24" s="78"/>
      <c r="M24" s="78"/>
      <c r="N24" s="78"/>
      <c r="O24" s="78"/>
      <c r="P24" s="67"/>
    </row>
    <row r="25" spans="1:16" x14ac:dyDescent="0.25">
      <c r="A25" s="78"/>
      <c r="B25" s="249" t="s">
        <v>123</v>
      </c>
      <c r="C25" s="249"/>
      <c r="D25" s="249"/>
      <c r="E25" s="249"/>
      <c r="F25" s="249"/>
      <c r="G25" s="249"/>
      <c r="H25" s="110">
        <f>'русский язык'!$K$27</f>
        <v>0</v>
      </c>
      <c r="I25" s="108">
        <v>1</v>
      </c>
      <c r="J25" s="78"/>
      <c r="K25" s="78"/>
      <c r="L25" s="78"/>
      <c r="M25" s="78"/>
      <c r="N25" s="78"/>
      <c r="O25" s="78"/>
      <c r="P25" s="67"/>
    </row>
    <row r="26" spans="1:16" x14ac:dyDescent="0.25">
      <c r="A26" s="78"/>
      <c r="B26" s="222" t="s">
        <v>124</v>
      </c>
      <c r="C26" s="222"/>
      <c r="D26" s="222"/>
      <c r="E26" s="222"/>
      <c r="F26" s="222"/>
      <c r="G26" s="222"/>
      <c r="H26" s="110">
        <f>'русский язык'!$L$27</f>
        <v>0</v>
      </c>
      <c r="I26" s="108">
        <v>2</v>
      </c>
      <c r="J26" s="78"/>
      <c r="K26" s="78"/>
      <c r="L26" s="78"/>
      <c r="M26" s="78"/>
      <c r="N26" s="78"/>
      <c r="O26" s="78"/>
      <c r="P26" s="67"/>
    </row>
    <row r="27" spans="1:16" x14ac:dyDescent="0.25">
      <c r="A27" s="78"/>
      <c r="B27" s="249" t="s">
        <v>125</v>
      </c>
      <c r="C27" s="249"/>
      <c r="D27" s="249"/>
      <c r="E27" s="249"/>
      <c r="F27" s="249"/>
      <c r="G27" s="249"/>
      <c r="H27" s="110">
        <f>'русский язык'!$M$27</f>
        <v>0</v>
      </c>
      <c r="I27" s="108">
        <v>3</v>
      </c>
      <c r="J27" s="78"/>
      <c r="K27" s="78"/>
      <c r="L27" s="78"/>
      <c r="M27" s="78"/>
      <c r="N27" s="78"/>
      <c r="O27" s="78"/>
      <c r="P27" s="67"/>
    </row>
    <row r="28" spans="1:16" x14ac:dyDescent="0.25">
      <c r="A28" s="78"/>
      <c r="B28" s="249" t="s">
        <v>126</v>
      </c>
      <c r="C28" s="249"/>
      <c r="D28" s="249"/>
      <c r="E28" s="249"/>
      <c r="F28" s="249"/>
      <c r="G28" s="249"/>
      <c r="H28" s="110">
        <f>'русский язык'!$N$27</f>
        <v>0</v>
      </c>
      <c r="I28" s="108">
        <v>2</v>
      </c>
      <c r="J28" s="78"/>
      <c r="K28" s="78"/>
      <c r="L28" s="78"/>
      <c r="M28" s="78"/>
      <c r="N28" s="78"/>
      <c r="O28" s="78"/>
      <c r="P28" s="67"/>
    </row>
    <row r="29" spans="1:16" x14ac:dyDescent="0.25">
      <c r="A29" s="78"/>
      <c r="B29" s="249" t="s">
        <v>127</v>
      </c>
      <c r="C29" s="249"/>
      <c r="D29" s="249"/>
      <c r="E29" s="249"/>
      <c r="F29" s="249"/>
      <c r="G29" s="249"/>
      <c r="H29" s="110">
        <f>'русский язык'!$O$27</f>
        <v>0</v>
      </c>
      <c r="I29" s="108">
        <v>1</v>
      </c>
      <c r="J29" s="78"/>
      <c r="K29" s="78"/>
      <c r="L29" s="78"/>
      <c r="M29" s="78"/>
      <c r="N29" s="78"/>
      <c r="O29" s="78"/>
      <c r="P29" s="67"/>
    </row>
    <row r="30" spans="1:16" x14ac:dyDescent="0.25">
      <c r="A30" s="78"/>
      <c r="B30" s="249" t="s">
        <v>128</v>
      </c>
      <c r="C30" s="249"/>
      <c r="D30" s="249"/>
      <c r="E30" s="249"/>
      <c r="F30" s="249"/>
      <c r="G30" s="249"/>
      <c r="H30" s="110">
        <f>'русский язык'!$P$27</f>
        <v>0</v>
      </c>
      <c r="I30" s="108">
        <v>1</v>
      </c>
      <c r="J30" s="78"/>
      <c r="K30" s="78"/>
      <c r="L30" s="78"/>
      <c r="M30" s="78"/>
      <c r="N30" s="78"/>
      <c r="O30" s="78"/>
      <c r="P30" s="67"/>
    </row>
    <row r="31" spans="1:16" x14ac:dyDescent="0.25">
      <c r="A31" s="78"/>
      <c r="B31" s="249" t="s">
        <v>129</v>
      </c>
      <c r="C31" s="249"/>
      <c r="D31" s="249"/>
      <c r="E31" s="249"/>
      <c r="F31" s="249"/>
      <c r="G31" s="249"/>
      <c r="H31" s="110">
        <f>'русский язык'!$Q$27</f>
        <v>0</v>
      </c>
      <c r="I31" s="108">
        <v>2</v>
      </c>
      <c r="J31" s="78"/>
      <c r="K31" s="78"/>
      <c r="L31" s="78"/>
      <c r="M31" s="78"/>
      <c r="N31" s="78"/>
      <c r="O31" s="78"/>
      <c r="P31" s="67"/>
    </row>
    <row r="32" spans="1:16" x14ac:dyDescent="0.25">
      <c r="A32" s="78"/>
      <c r="B32" s="222" t="s">
        <v>130</v>
      </c>
      <c r="C32" s="222"/>
      <c r="D32" s="222"/>
      <c r="E32" s="222"/>
      <c r="F32" s="222"/>
      <c r="G32" s="222"/>
      <c r="H32" s="110">
        <f>'русский язык'!$R$27</f>
        <v>0</v>
      </c>
      <c r="I32" s="108">
        <v>3</v>
      </c>
      <c r="J32" s="78"/>
      <c r="K32" s="78"/>
      <c r="L32" s="78"/>
      <c r="M32" s="78"/>
      <c r="N32" s="78"/>
      <c r="O32" s="78"/>
      <c r="P32" s="67"/>
    </row>
    <row r="33" spans="1:16" x14ac:dyDescent="0.25">
      <c r="A33" s="78"/>
      <c r="B33" s="222" t="s">
        <v>131</v>
      </c>
      <c r="C33" s="222"/>
      <c r="D33" s="222"/>
      <c r="E33" s="222"/>
      <c r="F33" s="222"/>
      <c r="G33" s="222"/>
      <c r="H33" s="110">
        <f>'русский язык'!$S$27</f>
        <v>0</v>
      </c>
      <c r="I33" s="108">
        <v>3</v>
      </c>
      <c r="J33" s="78"/>
      <c r="K33" s="78"/>
      <c r="L33" s="78"/>
      <c r="M33" s="78"/>
      <c r="N33" s="78"/>
      <c r="O33" s="78"/>
      <c r="P33" s="67"/>
    </row>
    <row r="34" spans="1:16" x14ac:dyDescent="0.25">
      <c r="A34" s="78"/>
      <c r="B34" s="249" t="s">
        <v>132</v>
      </c>
      <c r="C34" s="249"/>
      <c r="D34" s="249"/>
      <c r="E34" s="249"/>
      <c r="F34" s="249"/>
      <c r="G34" s="249"/>
      <c r="H34" s="110">
        <f>'русский язык'!$T$27</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язык'!$U$27</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язык'!$BX$27</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97" t="str">
        <f>IF(B44="","",IF(C13=5,"Обратить внимание на:",IF(C13=4,"Обратить внимание на:","Не усвоены:")))</f>
        <v/>
      </c>
      <c r="C43" s="78"/>
      <c r="D43" s="78"/>
      <c r="E43" s="78"/>
      <c r="F43" s="78"/>
      <c r="G43" s="78"/>
      <c r="H43" s="78"/>
      <c r="I43" s="78"/>
      <c r="J43" s="78"/>
      <c r="K43" s="78"/>
      <c r="L43" s="78"/>
      <c r="M43" s="78"/>
      <c r="N43" s="78"/>
      <c r="O43" s="78"/>
      <c r="P43" s="67"/>
    </row>
    <row r="44" spans="1:16" x14ac:dyDescent="0.25">
      <c r="A44" s="78"/>
      <c r="B44" s="256" t="str">
        <f>'русский язык'!$BY$27</f>
        <v/>
      </c>
      <c r="C44" s="256"/>
      <c r="D44" s="256"/>
      <c r="E44" s="256"/>
      <c r="F44" s="256"/>
      <c r="G44" s="256"/>
      <c r="H44" s="256"/>
      <c r="I44" s="256"/>
      <c r="J44" s="256"/>
      <c r="K44" s="256"/>
      <c r="L44" s="256"/>
      <c r="M44" s="256"/>
      <c r="N44" s="78"/>
      <c r="O44" s="78"/>
      <c r="P44" s="67"/>
    </row>
    <row r="45" spans="1:16" x14ac:dyDescent="0.25">
      <c r="A45" s="78"/>
      <c r="B45" s="256"/>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78"/>
      <c r="C48" s="78"/>
      <c r="D48" s="78"/>
      <c r="E48" s="78"/>
      <c r="F48" s="78"/>
      <c r="G48" s="78"/>
      <c r="H48" s="78"/>
      <c r="I48" s="78"/>
      <c r="J48" s="78"/>
      <c r="K48" s="78"/>
      <c r="L48" s="78"/>
      <c r="M48" s="78"/>
      <c r="N48" s="78"/>
      <c r="O48" s="78"/>
      <c r="P48" s="67"/>
    </row>
    <row r="49" spans="1:16" x14ac:dyDescent="0.25">
      <c r="A49" s="78"/>
      <c r="B49" s="78"/>
      <c r="C49" s="78"/>
      <c r="D49" s="78"/>
      <c r="E49" s="78"/>
      <c r="F49" s="78"/>
      <c r="G49" s="78"/>
      <c r="H49" s="78"/>
      <c r="I49" s="78"/>
      <c r="J49" s="78"/>
      <c r="K49" s="78"/>
      <c r="L49" s="78"/>
      <c r="M49" s="78"/>
      <c r="N49" s="78"/>
      <c r="O49" s="78"/>
      <c r="P49" s="67"/>
    </row>
    <row r="50" spans="1:16" ht="21" x14ac:dyDescent="0.35">
      <c r="A50" s="78"/>
      <c r="B50" s="78"/>
      <c r="C50" s="254"/>
      <c r="D50" s="254"/>
      <c r="E50" s="254"/>
      <c r="F50" s="254"/>
      <c r="G50" s="254"/>
      <c r="H50" s="78"/>
      <c r="I50" s="78"/>
      <c r="J50" s="78"/>
      <c r="K50" s="78"/>
      <c r="L50" s="78"/>
      <c r="M50" s="78"/>
      <c r="N50" s="78"/>
      <c r="O50" s="78"/>
      <c r="P50" s="67"/>
    </row>
    <row r="51" spans="1:16" x14ac:dyDescent="0.25">
      <c r="A51" s="78"/>
      <c r="B51" s="78"/>
      <c r="C51" s="78"/>
      <c r="D51" s="78"/>
      <c r="E51" s="78"/>
      <c r="F51" s="78"/>
      <c r="G51" s="78"/>
      <c r="H51" s="78"/>
      <c r="I51" s="78"/>
      <c r="J51" s="78"/>
      <c r="K51" s="78"/>
      <c r="L51" s="78"/>
      <c r="M51" s="78"/>
      <c r="N51" s="78"/>
      <c r="O51" s="78"/>
      <c r="P51" s="67"/>
    </row>
    <row r="52" spans="1:16" x14ac:dyDescent="0.25">
      <c r="A52" s="67"/>
      <c r="B52" s="78"/>
      <c r="C52" s="78"/>
      <c r="D52" s="78"/>
      <c r="E52" s="78"/>
      <c r="F52" s="78"/>
      <c r="G52" s="78"/>
      <c r="H52" s="78"/>
      <c r="I52" s="78"/>
      <c r="J52" s="78"/>
      <c r="K52" s="67"/>
      <c r="L52" s="67"/>
      <c r="M52" s="67"/>
      <c r="N52" s="67"/>
      <c r="O52" s="67"/>
      <c r="P52" s="67"/>
    </row>
    <row r="53" spans="1:16" x14ac:dyDescent="0.25">
      <c r="B53" s="1"/>
      <c r="C53" s="1"/>
      <c r="D53" s="1"/>
      <c r="E53" s="1"/>
      <c r="F53" s="1"/>
      <c r="G53" s="1"/>
      <c r="H53" s="1"/>
      <c r="I53" s="1"/>
      <c r="J53" s="1"/>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ht="18.75" x14ac:dyDescent="0.3">
      <c r="B70" s="1"/>
      <c r="C70" s="1"/>
      <c r="D70" s="255"/>
      <c r="E70" s="255"/>
      <c r="F70" s="255"/>
      <c r="G70" s="4"/>
      <c r="H70" s="1"/>
      <c r="I70" s="1"/>
      <c r="J70" s="1"/>
    </row>
    <row r="71" spans="2:10" x14ac:dyDescent="0.25">
      <c r="B71" s="1"/>
      <c r="C71" s="1"/>
      <c r="D71" s="1"/>
      <c r="E71" s="1"/>
      <c r="F71" s="1"/>
      <c r="G71" s="1"/>
      <c r="H71" s="1"/>
      <c r="I71" s="1"/>
      <c r="J71" s="1"/>
    </row>
    <row r="72" spans="2:10" x14ac:dyDescent="0.25">
      <c r="B72" s="252" t="str">
        <f>IF(G70="","",IF(G70="ниже базового",Лист1!B25,IF(G70="базовый",Лист1!B7,IF(G70="выше базового",Лист1!B15))))</f>
        <v/>
      </c>
      <c r="C72" s="252"/>
      <c r="D72" s="252"/>
      <c r="E72" s="252"/>
      <c r="F72" s="252"/>
      <c r="G72" s="252"/>
      <c r="H72" s="252"/>
      <c r="I72" s="252"/>
      <c r="J72" s="252"/>
    </row>
    <row r="73" spans="2:10" x14ac:dyDescent="0.25">
      <c r="B73" s="252"/>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1"/>
      <c r="C78" s="1"/>
      <c r="D78" s="1"/>
      <c r="E78" s="1"/>
      <c r="F78" s="1"/>
      <c r="G78" s="1"/>
      <c r="H78" s="1"/>
      <c r="I78" s="1"/>
      <c r="J78" s="1"/>
    </row>
    <row r="79" spans="2:10" x14ac:dyDescent="0.25">
      <c r="B79" s="1"/>
      <c r="C79" s="1"/>
      <c r="D79" s="1"/>
      <c r="E79" s="1"/>
      <c r="F79" s="1"/>
      <c r="G79" s="1"/>
      <c r="H79" s="1"/>
      <c r="I79" s="1"/>
      <c r="J79" s="1"/>
    </row>
    <row r="80" spans="2:10" x14ac:dyDescent="0.25">
      <c r="B80" s="1"/>
      <c r="C80" s="1"/>
      <c r="D80" s="1"/>
      <c r="E80" s="1"/>
      <c r="F80" s="1"/>
      <c r="G80" s="1"/>
      <c r="H80" s="1"/>
      <c r="I80" s="1"/>
      <c r="J80"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0:F70"/>
    <mergeCell ref="B72:J77"/>
    <mergeCell ref="B1:N1"/>
    <mergeCell ref="C2:M2"/>
    <mergeCell ref="C3:G3"/>
    <mergeCell ref="B37:M42"/>
    <mergeCell ref="B44:M47"/>
    <mergeCell ref="C50:G50"/>
    <mergeCell ref="B18:G18"/>
    <mergeCell ref="B19:G19"/>
    <mergeCell ref="B20:G20"/>
    <mergeCell ref="B21:G21"/>
    <mergeCell ref="B22:G22"/>
    <mergeCell ref="B23:G23"/>
  </mergeCells>
  <conditionalFormatting sqref="C13">
    <cfRule type="cellIs" dxfId="157" priority="9" operator="equal">
      <formula>5</formula>
    </cfRule>
    <cfRule type="cellIs" dxfId="156" priority="10" operator="equal">
      <formula>4</formula>
    </cfRule>
    <cfRule type="cellIs" dxfId="155" priority="11" operator="equal">
      <formula>3</formula>
    </cfRule>
    <cfRule type="cellIs" dxfId="154" priority="12" operator="equal">
      <formula>2</formula>
    </cfRule>
  </conditionalFormatting>
  <conditionalFormatting sqref="H19:H35">
    <cfRule type="cellIs" dxfId="153" priority="1" operator="equal">
      <formula>0</formula>
    </cfRule>
    <cfRule type="cellIs" dxfId="152" priority="8" operator="equal">
      <formula>0</formula>
    </cfRule>
  </conditionalFormatting>
  <conditionalFormatting sqref="H19">
    <cfRule type="cellIs" dxfId="151" priority="7" operator="equal">
      <formula>4</formula>
    </cfRule>
  </conditionalFormatting>
  <conditionalFormatting sqref="H20:H21 H23 H27 H32:H33 H35">
    <cfRule type="cellIs" dxfId="150" priority="6" operator="equal">
      <formula>3</formula>
    </cfRule>
  </conditionalFormatting>
  <conditionalFormatting sqref="H22 H25 H29:H30 H34">
    <cfRule type="cellIs" dxfId="149" priority="5" operator="equal">
      <formula>1</formula>
    </cfRule>
  </conditionalFormatting>
  <conditionalFormatting sqref="H24 H26 H28 H31">
    <cfRule type="cellIs" dxfId="148" priority="4" operator="equal">
      <formula>2</formula>
    </cfRule>
  </conditionalFormatting>
  <conditionalFormatting sqref="J15:K15">
    <cfRule type="cellIs" dxfId="147" priority="3" operator="equal">
      <formula>0</formula>
    </cfRule>
  </conditionalFormatting>
  <conditionalFormatting sqref="C5:C12">
    <cfRule type="cellIs" dxfId="146" priority="2" operator="equal">
      <formula>0</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0"/>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класса'!$B$28</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язык'!$AI$28</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язык'!$AK$28</f>
        <v>0</v>
      </c>
      <c r="D6" s="91">
        <v>3</v>
      </c>
      <c r="E6" s="92">
        <f t="shared" si="0"/>
        <v>0</v>
      </c>
      <c r="F6" s="78"/>
      <c r="G6" s="71"/>
      <c r="H6" s="85"/>
      <c r="I6" s="85"/>
      <c r="J6" s="85"/>
      <c r="K6" s="1"/>
      <c r="L6" s="1"/>
      <c r="M6" s="1"/>
      <c r="N6" s="78"/>
      <c r="O6" s="78"/>
      <c r="P6" s="67"/>
    </row>
    <row r="7" spans="1:16" ht="15.75" x14ac:dyDescent="0.25">
      <c r="A7" s="78"/>
      <c r="B7" s="3" t="s">
        <v>74</v>
      </c>
      <c r="C7" s="91">
        <f>'русский язык'!$Q$28</f>
        <v>0</v>
      </c>
      <c r="D7" s="91">
        <v>2</v>
      </c>
      <c r="E7" s="92">
        <f t="shared" si="0"/>
        <v>0</v>
      </c>
      <c r="F7" s="78"/>
      <c r="G7" s="86"/>
      <c r="H7" s="87"/>
      <c r="I7" s="87"/>
      <c r="J7" s="69"/>
      <c r="K7" s="1"/>
      <c r="L7" s="1"/>
      <c r="M7" s="1"/>
      <c r="N7" s="78"/>
      <c r="O7" s="78"/>
      <c r="P7" s="67"/>
    </row>
    <row r="8" spans="1:16" ht="15.75" x14ac:dyDescent="0.25">
      <c r="A8" s="78"/>
      <c r="B8" s="3" t="s">
        <v>75</v>
      </c>
      <c r="C8" s="91">
        <f>'русский язык'!$AJ$28</f>
        <v>0</v>
      </c>
      <c r="D8" s="91">
        <v>13</v>
      </c>
      <c r="E8" s="92">
        <f t="shared" si="0"/>
        <v>0</v>
      </c>
      <c r="F8" s="78"/>
      <c r="G8" s="86"/>
      <c r="H8" s="87"/>
      <c r="I8" s="87"/>
      <c r="J8" s="69"/>
      <c r="K8" s="1"/>
      <c r="L8" s="1"/>
      <c r="M8" s="1"/>
      <c r="N8" s="78"/>
      <c r="O8" s="78"/>
      <c r="P8" s="67"/>
    </row>
    <row r="9" spans="1:16" ht="15.75" x14ac:dyDescent="0.25">
      <c r="A9" s="78"/>
      <c r="B9" s="3" t="s">
        <v>76</v>
      </c>
      <c r="C9" s="91">
        <f>'русский язык'!$AL$28</f>
        <v>0</v>
      </c>
      <c r="D9" s="91">
        <v>4</v>
      </c>
      <c r="E9" s="92">
        <f t="shared" si="0"/>
        <v>0</v>
      </c>
      <c r="F9" s="78"/>
      <c r="G9" s="86"/>
      <c r="H9" s="87"/>
      <c r="I9" s="87"/>
      <c r="J9" s="69"/>
      <c r="K9" s="1"/>
      <c r="L9" s="1"/>
      <c r="M9" s="1"/>
      <c r="N9" s="78"/>
      <c r="O9" s="78"/>
      <c r="P9" s="67"/>
    </row>
    <row r="10" spans="1:16" ht="15.75" x14ac:dyDescent="0.25">
      <c r="A10" s="78"/>
      <c r="B10" s="3" t="s">
        <v>80</v>
      </c>
      <c r="C10" s="91">
        <f>'русский язык'!$AN$28</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язык'!$AM$28</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язык'!$Z$28</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1">
        <f>'русский язык'!$D$28</f>
        <v>0</v>
      </c>
      <c r="I19" s="108">
        <v>4</v>
      </c>
      <c r="J19" s="78"/>
      <c r="K19" s="78"/>
      <c r="L19" s="78"/>
      <c r="M19" s="78"/>
      <c r="N19" s="78"/>
      <c r="O19" s="78"/>
      <c r="P19" s="67"/>
    </row>
    <row r="20" spans="1:16" ht="30" customHeight="1" x14ac:dyDescent="0.25">
      <c r="A20" s="78"/>
      <c r="B20" s="222" t="s">
        <v>134</v>
      </c>
      <c r="C20" s="222"/>
      <c r="D20" s="222"/>
      <c r="E20" s="222"/>
      <c r="F20" s="222"/>
      <c r="G20" s="222"/>
      <c r="H20" s="111">
        <f>'русский язык'!$E$28</f>
        <v>0</v>
      </c>
      <c r="I20" s="108">
        <v>3</v>
      </c>
      <c r="J20" s="78"/>
      <c r="K20" s="78"/>
      <c r="L20" s="78"/>
      <c r="M20" s="78"/>
      <c r="N20" s="78"/>
      <c r="O20" s="78"/>
      <c r="P20" s="67"/>
    </row>
    <row r="21" spans="1:16" x14ac:dyDescent="0.25">
      <c r="A21" s="78"/>
      <c r="B21" s="259" t="s">
        <v>119</v>
      </c>
      <c r="C21" s="260"/>
      <c r="D21" s="260"/>
      <c r="E21" s="260"/>
      <c r="F21" s="260"/>
      <c r="G21" s="261"/>
      <c r="H21" s="110">
        <f>'русский язык'!$F$28</f>
        <v>0</v>
      </c>
      <c r="I21" s="108">
        <v>3</v>
      </c>
      <c r="J21" s="78"/>
      <c r="K21" s="78"/>
      <c r="L21" s="78"/>
      <c r="M21" s="78"/>
      <c r="N21" s="78"/>
      <c r="O21" s="78"/>
      <c r="P21" s="67"/>
    </row>
    <row r="22" spans="1:16" x14ac:dyDescent="0.25">
      <c r="A22" s="78"/>
      <c r="B22" s="249" t="s">
        <v>120</v>
      </c>
      <c r="C22" s="249"/>
      <c r="D22" s="249"/>
      <c r="E22" s="249"/>
      <c r="F22" s="249"/>
      <c r="G22" s="249"/>
      <c r="H22" s="110">
        <f>'русский язык'!$G$28</f>
        <v>0</v>
      </c>
      <c r="I22" s="108">
        <v>1</v>
      </c>
      <c r="J22" s="78"/>
      <c r="K22" s="78"/>
      <c r="L22" s="78"/>
      <c r="M22" s="78"/>
      <c r="N22" s="78"/>
      <c r="O22" s="78"/>
      <c r="P22" s="67"/>
    </row>
    <row r="23" spans="1:16" x14ac:dyDescent="0.25">
      <c r="A23" s="78"/>
      <c r="B23" s="249" t="s">
        <v>136</v>
      </c>
      <c r="C23" s="249"/>
      <c r="D23" s="249"/>
      <c r="E23" s="249"/>
      <c r="F23" s="249"/>
      <c r="G23" s="249"/>
      <c r="H23" s="110">
        <f>'русский язык'!$H$28</f>
        <v>0</v>
      </c>
      <c r="I23" s="108">
        <v>3</v>
      </c>
      <c r="J23" s="78"/>
      <c r="K23" s="78"/>
      <c r="L23" s="78"/>
      <c r="M23" s="78"/>
      <c r="N23" s="78"/>
      <c r="O23" s="78"/>
      <c r="P23" s="67"/>
    </row>
    <row r="24" spans="1:16" x14ac:dyDescent="0.25">
      <c r="A24" s="78"/>
      <c r="B24" s="249" t="s">
        <v>135</v>
      </c>
      <c r="C24" s="249"/>
      <c r="D24" s="249"/>
      <c r="E24" s="249"/>
      <c r="F24" s="249"/>
      <c r="G24" s="249"/>
      <c r="H24" s="110">
        <f>'русский язык'!$J$28</f>
        <v>0</v>
      </c>
      <c r="I24" s="108">
        <v>2</v>
      </c>
      <c r="J24" s="78"/>
      <c r="K24" s="78"/>
      <c r="L24" s="78"/>
      <c r="M24" s="78"/>
      <c r="N24" s="78"/>
      <c r="O24" s="78"/>
      <c r="P24" s="67"/>
    </row>
    <row r="25" spans="1:16" x14ac:dyDescent="0.25">
      <c r="A25" s="78"/>
      <c r="B25" s="249" t="s">
        <v>123</v>
      </c>
      <c r="C25" s="249"/>
      <c r="D25" s="249"/>
      <c r="E25" s="249"/>
      <c r="F25" s="249"/>
      <c r="G25" s="249"/>
      <c r="H25" s="110">
        <f>'русский язык'!$K$28</f>
        <v>0</v>
      </c>
      <c r="I25" s="108">
        <v>1</v>
      </c>
      <c r="J25" s="78"/>
      <c r="K25" s="78"/>
      <c r="L25" s="78"/>
      <c r="M25" s="78"/>
      <c r="N25" s="78"/>
      <c r="O25" s="78"/>
      <c r="P25" s="67"/>
    </row>
    <row r="26" spans="1:16" x14ac:dyDescent="0.25">
      <c r="A26" s="78"/>
      <c r="B26" s="222" t="s">
        <v>124</v>
      </c>
      <c r="C26" s="222"/>
      <c r="D26" s="222"/>
      <c r="E26" s="222"/>
      <c r="F26" s="222"/>
      <c r="G26" s="222"/>
      <c r="H26" s="110">
        <f>'русский язык'!$L$28</f>
        <v>0</v>
      </c>
      <c r="I26" s="108">
        <v>2</v>
      </c>
      <c r="J26" s="78"/>
      <c r="K26" s="78"/>
      <c r="L26" s="78"/>
      <c r="M26" s="78"/>
      <c r="N26" s="78"/>
      <c r="O26" s="78"/>
      <c r="P26" s="67"/>
    </row>
    <row r="27" spans="1:16" x14ac:dyDescent="0.25">
      <c r="A27" s="78"/>
      <c r="B27" s="249" t="s">
        <v>125</v>
      </c>
      <c r="C27" s="249"/>
      <c r="D27" s="249"/>
      <c r="E27" s="249"/>
      <c r="F27" s="249"/>
      <c r="G27" s="249"/>
      <c r="H27" s="110">
        <f>'русский язык'!$M$28</f>
        <v>0</v>
      </c>
      <c r="I27" s="108">
        <v>3</v>
      </c>
      <c r="J27" s="78"/>
      <c r="K27" s="78"/>
      <c r="L27" s="78"/>
      <c r="M27" s="78"/>
      <c r="N27" s="78"/>
      <c r="O27" s="78"/>
      <c r="P27" s="67"/>
    </row>
    <row r="28" spans="1:16" x14ac:dyDescent="0.25">
      <c r="A28" s="78"/>
      <c r="B28" s="249" t="s">
        <v>126</v>
      </c>
      <c r="C28" s="249"/>
      <c r="D28" s="249"/>
      <c r="E28" s="249"/>
      <c r="F28" s="249"/>
      <c r="G28" s="249"/>
      <c r="H28" s="110">
        <f>'русский язык'!$N$28</f>
        <v>0</v>
      </c>
      <c r="I28" s="108">
        <v>2</v>
      </c>
      <c r="J28" s="78"/>
      <c r="K28" s="78"/>
      <c r="L28" s="78"/>
      <c r="M28" s="78"/>
      <c r="N28" s="78"/>
      <c r="O28" s="78"/>
      <c r="P28" s="67"/>
    </row>
    <row r="29" spans="1:16" x14ac:dyDescent="0.25">
      <c r="A29" s="78"/>
      <c r="B29" s="249" t="s">
        <v>127</v>
      </c>
      <c r="C29" s="249"/>
      <c r="D29" s="249"/>
      <c r="E29" s="249"/>
      <c r="F29" s="249"/>
      <c r="G29" s="249"/>
      <c r="H29" s="110">
        <f>'русский язык'!$O$28</f>
        <v>0</v>
      </c>
      <c r="I29" s="108">
        <v>1</v>
      </c>
      <c r="J29" s="78"/>
      <c r="K29" s="78"/>
      <c r="L29" s="78"/>
      <c r="M29" s="78"/>
      <c r="N29" s="78"/>
      <c r="O29" s="78"/>
      <c r="P29" s="67"/>
    </row>
    <row r="30" spans="1:16" x14ac:dyDescent="0.25">
      <c r="A30" s="78"/>
      <c r="B30" s="249" t="s">
        <v>128</v>
      </c>
      <c r="C30" s="249"/>
      <c r="D30" s="249"/>
      <c r="E30" s="249"/>
      <c r="F30" s="249"/>
      <c r="G30" s="249"/>
      <c r="H30" s="110">
        <f>'русский язык'!$P$28</f>
        <v>0</v>
      </c>
      <c r="I30" s="108">
        <v>1</v>
      </c>
      <c r="J30" s="78"/>
      <c r="K30" s="78"/>
      <c r="L30" s="78"/>
      <c r="M30" s="78"/>
      <c r="N30" s="78"/>
      <c r="O30" s="78"/>
      <c r="P30" s="67"/>
    </row>
    <row r="31" spans="1:16" x14ac:dyDescent="0.25">
      <c r="A31" s="78"/>
      <c r="B31" s="249" t="s">
        <v>129</v>
      </c>
      <c r="C31" s="249"/>
      <c r="D31" s="249"/>
      <c r="E31" s="249"/>
      <c r="F31" s="249"/>
      <c r="G31" s="249"/>
      <c r="H31" s="110">
        <f>'русский язык'!$Q$28</f>
        <v>0</v>
      </c>
      <c r="I31" s="108">
        <v>2</v>
      </c>
      <c r="J31" s="78"/>
      <c r="K31" s="78"/>
      <c r="L31" s="78"/>
      <c r="M31" s="78"/>
      <c r="N31" s="78"/>
      <c r="O31" s="78"/>
      <c r="P31" s="67"/>
    </row>
    <row r="32" spans="1:16" x14ac:dyDescent="0.25">
      <c r="A32" s="78"/>
      <c r="B32" s="222" t="s">
        <v>130</v>
      </c>
      <c r="C32" s="222"/>
      <c r="D32" s="222"/>
      <c r="E32" s="222"/>
      <c r="F32" s="222"/>
      <c r="G32" s="222"/>
      <c r="H32" s="110">
        <f>'русский язык'!$R$28</f>
        <v>0</v>
      </c>
      <c r="I32" s="108">
        <v>3</v>
      </c>
      <c r="J32" s="78"/>
      <c r="K32" s="78"/>
      <c r="L32" s="78"/>
      <c r="M32" s="78"/>
      <c r="N32" s="78"/>
      <c r="O32" s="78"/>
      <c r="P32" s="67"/>
    </row>
    <row r="33" spans="1:16" x14ac:dyDescent="0.25">
      <c r="A33" s="78"/>
      <c r="B33" s="222" t="s">
        <v>131</v>
      </c>
      <c r="C33" s="222"/>
      <c r="D33" s="222"/>
      <c r="E33" s="222"/>
      <c r="F33" s="222"/>
      <c r="G33" s="222"/>
      <c r="H33" s="110">
        <f>'русский язык'!$S$28</f>
        <v>0</v>
      </c>
      <c r="I33" s="108">
        <v>3</v>
      </c>
      <c r="J33" s="78"/>
      <c r="K33" s="78"/>
      <c r="L33" s="78"/>
      <c r="M33" s="78"/>
      <c r="N33" s="78"/>
      <c r="O33" s="78"/>
      <c r="P33" s="67"/>
    </row>
    <row r="34" spans="1:16" x14ac:dyDescent="0.25">
      <c r="A34" s="78"/>
      <c r="B34" s="249" t="s">
        <v>132</v>
      </c>
      <c r="C34" s="249"/>
      <c r="D34" s="249"/>
      <c r="E34" s="249"/>
      <c r="F34" s="249"/>
      <c r="G34" s="249"/>
      <c r="H34" s="110">
        <f>'русский язык'!$T$28</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язык'!$U$28</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язык'!$BX$28</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97" t="str">
        <f>IF(B44="","",IF(C13=5,"Обратить внимание на:",IF(C13=4,"Обратить внимание на:","Не усвоены:")))</f>
        <v/>
      </c>
      <c r="C43" s="78"/>
      <c r="D43" s="78"/>
      <c r="E43" s="78"/>
      <c r="F43" s="78"/>
      <c r="G43" s="78"/>
      <c r="H43" s="78"/>
      <c r="I43" s="78"/>
      <c r="J43" s="78"/>
      <c r="K43" s="78"/>
      <c r="L43" s="78"/>
      <c r="M43" s="78"/>
      <c r="N43" s="78"/>
      <c r="O43" s="78"/>
      <c r="P43" s="67"/>
    </row>
    <row r="44" spans="1:16" x14ac:dyDescent="0.25">
      <c r="A44" s="78"/>
      <c r="B44" s="256" t="str">
        <f>'русский язык'!$BY$28</f>
        <v/>
      </c>
      <c r="C44" s="256"/>
      <c r="D44" s="256"/>
      <c r="E44" s="256"/>
      <c r="F44" s="256"/>
      <c r="G44" s="256"/>
      <c r="H44" s="256"/>
      <c r="I44" s="256"/>
      <c r="J44" s="256"/>
      <c r="K44" s="256"/>
      <c r="L44" s="256"/>
      <c r="M44" s="256"/>
      <c r="N44" s="78"/>
      <c r="O44" s="78"/>
      <c r="P44" s="67"/>
    </row>
    <row r="45" spans="1:16" x14ac:dyDescent="0.25">
      <c r="A45" s="78"/>
      <c r="B45" s="256"/>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78"/>
      <c r="C48" s="78"/>
      <c r="D48" s="78"/>
      <c r="E48" s="78"/>
      <c r="F48" s="78"/>
      <c r="G48" s="78"/>
      <c r="H48" s="78"/>
      <c r="I48" s="78"/>
      <c r="J48" s="78"/>
      <c r="K48" s="78"/>
      <c r="L48" s="78"/>
      <c r="M48" s="78"/>
      <c r="N48" s="78"/>
      <c r="O48" s="78"/>
      <c r="P48" s="67"/>
    </row>
    <row r="49" spans="1:16" x14ac:dyDescent="0.25">
      <c r="A49" s="78"/>
      <c r="B49" s="78"/>
      <c r="C49" s="78"/>
      <c r="D49" s="78"/>
      <c r="E49" s="78"/>
      <c r="F49" s="78"/>
      <c r="G49" s="78"/>
      <c r="H49" s="78"/>
      <c r="I49" s="78"/>
      <c r="J49" s="78"/>
      <c r="K49" s="78"/>
      <c r="L49" s="78"/>
      <c r="M49" s="78"/>
      <c r="N49" s="78"/>
      <c r="O49" s="78"/>
      <c r="P49" s="67"/>
    </row>
    <row r="50" spans="1:16" ht="21" x14ac:dyDescent="0.35">
      <c r="A50" s="78"/>
      <c r="B50" s="78"/>
      <c r="C50" s="254"/>
      <c r="D50" s="254"/>
      <c r="E50" s="254"/>
      <c r="F50" s="254"/>
      <c r="G50" s="254"/>
      <c r="H50" s="78"/>
      <c r="I50" s="78"/>
      <c r="J50" s="78"/>
      <c r="K50" s="78"/>
      <c r="L50" s="78"/>
      <c r="M50" s="78"/>
      <c r="N50" s="78"/>
      <c r="O50" s="78"/>
      <c r="P50" s="67"/>
    </row>
    <row r="51" spans="1:16" x14ac:dyDescent="0.25">
      <c r="A51" s="78"/>
      <c r="B51" s="78"/>
      <c r="C51" s="78"/>
      <c r="D51" s="78"/>
      <c r="E51" s="78"/>
      <c r="F51" s="78"/>
      <c r="G51" s="78"/>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B53" s="1"/>
      <c r="C53" s="1"/>
      <c r="D53" s="1"/>
      <c r="E53" s="1"/>
      <c r="F53" s="1"/>
      <c r="G53" s="1"/>
      <c r="H53" s="1"/>
      <c r="I53" s="1"/>
      <c r="J53" s="1"/>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ht="18.75" x14ac:dyDescent="0.3">
      <c r="B70" s="1"/>
      <c r="C70" s="1"/>
      <c r="D70" s="255"/>
      <c r="E70" s="255"/>
      <c r="F70" s="255"/>
      <c r="G70" s="4"/>
      <c r="H70" s="1"/>
      <c r="I70" s="1"/>
      <c r="J70" s="1"/>
    </row>
    <row r="71" spans="2:10" x14ac:dyDescent="0.25">
      <c r="B71" s="1"/>
      <c r="C71" s="1"/>
      <c r="D71" s="1"/>
      <c r="E71" s="1"/>
      <c r="F71" s="1"/>
      <c r="G71" s="1"/>
      <c r="H71" s="1"/>
      <c r="I71" s="1"/>
      <c r="J71" s="1"/>
    </row>
    <row r="72" spans="2:10" x14ac:dyDescent="0.25">
      <c r="B72" s="252" t="str">
        <f>IF(G70="","",IF(G70="ниже базового",Лист1!B25,IF(G70="базовый",Лист1!B7,IF(G70="выше базового",Лист1!B15))))</f>
        <v/>
      </c>
      <c r="C72" s="252"/>
      <c r="D72" s="252"/>
      <c r="E72" s="252"/>
      <c r="F72" s="252"/>
      <c r="G72" s="252"/>
      <c r="H72" s="252"/>
      <c r="I72" s="252"/>
      <c r="J72" s="252"/>
    </row>
    <row r="73" spans="2:10" x14ac:dyDescent="0.25">
      <c r="B73" s="252"/>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1"/>
      <c r="C78" s="1"/>
      <c r="D78" s="1"/>
      <c r="E78" s="1"/>
      <c r="F78" s="1"/>
      <c r="G78" s="1"/>
      <c r="H78" s="1"/>
      <c r="I78" s="1"/>
      <c r="J78" s="1"/>
    </row>
    <row r="79" spans="2:10" x14ac:dyDescent="0.25">
      <c r="B79" s="1"/>
      <c r="C79" s="1"/>
      <c r="D79" s="1"/>
      <c r="E79" s="1"/>
      <c r="F79" s="1"/>
      <c r="G79" s="1"/>
      <c r="H79" s="1"/>
      <c r="I79" s="1"/>
      <c r="J79" s="1"/>
    </row>
    <row r="80" spans="2:10" x14ac:dyDescent="0.25">
      <c r="B80" s="1"/>
      <c r="C80" s="1"/>
      <c r="D80" s="1"/>
      <c r="E80" s="1"/>
      <c r="F80" s="1"/>
      <c r="G80" s="1"/>
      <c r="H80" s="1"/>
      <c r="I80" s="1"/>
      <c r="J80"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0:F70"/>
    <mergeCell ref="B72:J77"/>
    <mergeCell ref="B1:N1"/>
    <mergeCell ref="C2:M2"/>
    <mergeCell ref="C3:G3"/>
    <mergeCell ref="B37:M42"/>
    <mergeCell ref="B44:M47"/>
    <mergeCell ref="C50:G50"/>
    <mergeCell ref="B18:G18"/>
    <mergeCell ref="B19:G19"/>
    <mergeCell ref="B20:G20"/>
    <mergeCell ref="B21:G21"/>
    <mergeCell ref="B22:G22"/>
    <mergeCell ref="B23:G23"/>
  </mergeCells>
  <conditionalFormatting sqref="C13">
    <cfRule type="cellIs" dxfId="145" priority="9" operator="equal">
      <formula>5</formula>
    </cfRule>
    <cfRule type="cellIs" dxfId="144" priority="10" operator="equal">
      <formula>4</formula>
    </cfRule>
    <cfRule type="cellIs" dxfId="143" priority="11" operator="equal">
      <formula>3</formula>
    </cfRule>
    <cfRule type="cellIs" dxfId="142" priority="12" operator="equal">
      <formula>2</formula>
    </cfRule>
  </conditionalFormatting>
  <conditionalFormatting sqref="H19:H35">
    <cfRule type="cellIs" dxfId="141" priority="1" operator="equal">
      <formula>0</formula>
    </cfRule>
    <cfRule type="cellIs" dxfId="140" priority="8" operator="equal">
      <formula>0</formula>
    </cfRule>
  </conditionalFormatting>
  <conditionalFormatting sqref="H19">
    <cfRule type="cellIs" dxfId="139" priority="7" operator="equal">
      <formula>4</formula>
    </cfRule>
  </conditionalFormatting>
  <conditionalFormatting sqref="H20:H21 H23 H27 H32:H33 H35">
    <cfRule type="cellIs" dxfId="138" priority="6" operator="equal">
      <formula>3</formula>
    </cfRule>
  </conditionalFormatting>
  <conditionalFormatting sqref="H22 H25 H29:H30 H34">
    <cfRule type="cellIs" dxfId="137" priority="5" operator="equal">
      <formula>1</formula>
    </cfRule>
  </conditionalFormatting>
  <conditionalFormatting sqref="H24 H26 H28 H31">
    <cfRule type="cellIs" dxfId="136" priority="4" operator="equal">
      <formula>2</formula>
    </cfRule>
  </conditionalFormatting>
  <conditionalFormatting sqref="J15:K15">
    <cfRule type="cellIs" dxfId="135" priority="3" operator="equal">
      <formula>0</formula>
    </cfRule>
  </conditionalFormatting>
  <conditionalFormatting sqref="C5:C12">
    <cfRule type="cellIs" dxfId="134" priority="2" operator="equal">
      <formula>0</formula>
    </cfRule>
  </conditionalFormatting>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0"/>
  <sheetViews>
    <sheetView topLeftCell="A10"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класса'!$B$29</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язык'!$AI$29</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язык'!$AK$29</f>
        <v>0</v>
      </c>
      <c r="D6" s="91">
        <v>3</v>
      </c>
      <c r="E6" s="92">
        <f t="shared" si="0"/>
        <v>0</v>
      </c>
      <c r="F6" s="78"/>
      <c r="G6" s="71"/>
      <c r="H6" s="85"/>
      <c r="I6" s="85"/>
      <c r="J6" s="85"/>
      <c r="K6" s="1"/>
      <c r="L6" s="1"/>
      <c r="M6" s="1"/>
      <c r="N6" s="78"/>
      <c r="O6" s="78"/>
      <c r="P6" s="67"/>
    </row>
    <row r="7" spans="1:16" ht="15.75" x14ac:dyDescent="0.25">
      <c r="A7" s="78"/>
      <c r="B7" s="3" t="s">
        <v>74</v>
      </c>
      <c r="C7" s="91">
        <f>'русский язык'!$Q$29</f>
        <v>0</v>
      </c>
      <c r="D7" s="91">
        <v>2</v>
      </c>
      <c r="E7" s="92">
        <f t="shared" si="0"/>
        <v>0</v>
      </c>
      <c r="F7" s="78"/>
      <c r="G7" s="86"/>
      <c r="H7" s="87"/>
      <c r="I7" s="87"/>
      <c r="J7" s="69"/>
      <c r="K7" s="1"/>
      <c r="L7" s="1"/>
      <c r="M7" s="1"/>
      <c r="N7" s="78"/>
      <c r="O7" s="78"/>
      <c r="P7" s="67"/>
    </row>
    <row r="8" spans="1:16" ht="15.75" x14ac:dyDescent="0.25">
      <c r="A8" s="78"/>
      <c r="B8" s="3" t="s">
        <v>75</v>
      </c>
      <c r="C8" s="91">
        <f>'русский язык'!$AJ$29</f>
        <v>0</v>
      </c>
      <c r="D8" s="91">
        <v>13</v>
      </c>
      <c r="E8" s="92">
        <f t="shared" si="0"/>
        <v>0</v>
      </c>
      <c r="F8" s="78"/>
      <c r="G8" s="86"/>
      <c r="H8" s="87"/>
      <c r="I8" s="87"/>
      <c r="J8" s="69"/>
      <c r="K8" s="1"/>
      <c r="L8" s="1"/>
      <c r="M8" s="1"/>
      <c r="N8" s="78"/>
      <c r="O8" s="78"/>
      <c r="P8" s="67"/>
    </row>
    <row r="9" spans="1:16" ht="15.75" x14ac:dyDescent="0.25">
      <c r="A9" s="78"/>
      <c r="B9" s="3" t="s">
        <v>76</v>
      </c>
      <c r="C9" s="91">
        <f>'русский язык'!$AL$29</f>
        <v>0</v>
      </c>
      <c r="D9" s="91">
        <v>4</v>
      </c>
      <c r="E9" s="92">
        <f t="shared" si="0"/>
        <v>0</v>
      </c>
      <c r="F9" s="78"/>
      <c r="G9" s="86"/>
      <c r="H9" s="87"/>
      <c r="I9" s="87"/>
      <c r="J9" s="69"/>
      <c r="K9" s="1"/>
      <c r="L9" s="1"/>
      <c r="M9" s="1"/>
      <c r="N9" s="78"/>
      <c r="O9" s="78"/>
      <c r="P9" s="67"/>
    </row>
    <row r="10" spans="1:16" ht="15.75" x14ac:dyDescent="0.25">
      <c r="A10" s="78"/>
      <c r="B10" s="3" t="s">
        <v>80</v>
      </c>
      <c r="C10" s="91">
        <f>'русский язык'!$AN$29</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язык'!$AM$29</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язык'!$Z$29</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9.25" customHeight="1" x14ac:dyDescent="0.25">
      <c r="A19" s="78"/>
      <c r="B19" s="222" t="s">
        <v>117</v>
      </c>
      <c r="C19" s="222"/>
      <c r="D19" s="222"/>
      <c r="E19" s="222"/>
      <c r="F19" s="222"/>
      <c r="G19" s="222"/>
      <c r="H19" s="111">
        <f>'русский язык'!$D$29</f>
        <v>0</v>
      </c>
      <c r="I19" s="108">
        <v>4</v>
      </c>
      <c r="J19" s="78"/>
      <c r="K19" s="78"/>
      <c r="L19" s="78"/>
      <c r="M19" s="78"/>
      <c r="N19" s="78"/>
      <c r="O19" s="78"/>
      <c r="P19" s="67"/>
    </row>
    <row r="20" spans="1:16" ht="29.25" customHeight="1" x14ac:dyDescent="0.25">
      <c r="A20" s="78"/>
      <c r="B20" s="222" t="s">
        <v>134</v>
      </c>
      <c r="C20" s="222"/>
      <c r="D20" s="222"/>
      <c r="E20" s="222"/>
      <c r="F20" s="222"/>
      <c r="G20" s="222"/>
      <c r="H20" s="111">
        <f>'русский язык'!$E$29</f>
        <v>0</v>
      </c>
      <c r="I20" s="108">
        <v>3</v>
      </c>
      <c r="J20" s="78"/>
      <c r="K20" s="78"/>
      <c r="L20" s="78"/>
      <c r="M20" s="78"/>
      <c r="N20" s="78"/>
      <c r="O20" s="78"/>
      <c r="P20" s="67"/>
    </row>
    <row r="21" spans="1:16" x14ac:dyDescent="0.25">
      <c r="A21" s="78"/>
      <c r="B21" s="259" t="s">
        <v>119</v>
      </c>
      <c r="C21" s="260"/>
      <c r="D21" s="260"/>
      <c r="E21" s="260"/>
      <c r="F21" s="260"/>
      <c r="G21" s="261"/>
      <c r="H21" s="110">
        <f>'русский язык'!$F$29</f>
        <v>0</v>
      </c>
      <c r="I21" s="108">
        <v>3</v>
      </c>
      <c r="J21" s="78"/>
      <c r="K21" s="78"/>
      <c r="L21" s="78"/>
      <c r="M21" s="78"/>
      <c r="N21" s="78"/>
      <c r="O21" s="78"/>
      <c r="P21" s="67"/>
    </row>
    <row r="22" spans="1:16" x14ac:dyDescent="0.25">
      <c r="A22" s="78"/>
      <c r="B22" s="249" t="s">
        <v>120</v>
      </c>
      <c r="C22" s="249"/>
      <c r="D22" s="249"/>
      <c r="E22" s="249"/>
      <c r="F22" s="249"/>
      <c r="G22" s="249"/>
      <c r="H22" s="110">
        <f>'русский язык'!$G$29</f>
        <v>0</v>
      </c>
      <c r="I22" s="108">
        <v>1</v>
      </c>
      <c r="J22" s="78"/>
      <c r="K22" s="78"/>
      <c r="L22" s="78"/>
      <c r="M22" s="78"/>
      <c r="N22" s="78"/>
      <c r="O22" s="78"/>
      <c r="P22" s="67"/>
    </row>
    <row r="23" spans="1:16" x14ac:dyDescent="0.25">
      <c r="A23" s="78"/>
      <c r="B23" s="249" t="s">
        <v>136</v>
      </c>
      <c r="C23" s="249"/>
      <c r="D23" s="249"/>
      <c r="E23" s="249"/>
      <c r="F23" s="249"/>
      <c r="G23" s="249"/>
      <c r="H23" s="110">
        <f>'русский язык'!$H$29</f>
        <v>0</v>
      </c>
      <c r="I23" s="108">
        <v>3</v>
      </c>
      <c r="J23" s="78"/>
      <c r="K23" s="78"/>
      <c r="L23" s="78"/>
      <c r="M23" s="78"/>
      <c r="N23" s="78"/>
      <c r="O23" s="78"/>
      <c r="P23" s="67"/>
    </row>
    <row r="24" spans="1:16" x14ac:dyDescent="0.25">
      <c r="A24" s="78"/>
      <c r="B24" s="249" t="s">
        <v>135</v>
      </c>
      <c r="C24" s="249"/>
      <c r="D24" s="249"/>
      <c r="E24" s="249"/>
      <c r="F24" s="249"/>
      <c r="G24" s="249"/>
      <c r="H24" s="110">
        <f>'русский язык'!$J$29</f>
        <v>0</v>
      </c>
      <c r="I24" s="108">
        <v>2</v>
      </c>
      <c r="J24" s="78"/>
      <c r="K24" s="78"/>
      <c r="L24" s="78"/>
      <c r="M24" s="78"/>
      <c r="N24" s="78"/>
      <c r="O24" s="78"/>
      <c r="P24" s="67"/>
    </row>
    <row r="25" spans="1:16" x14ac:dyDescent="0.25">
      <c r="A25" s="78"/>
      <c r="B25" s="249" t="s">
        <v>123</v>
      </c>
      <c r="C25" s="249"/>
      <c r="D25" s="249"/>
      <c r="E25" s="249"/>
      <c r="F25" s="249"/>
      <c r="G25" s="249"/>
      <c r="H25" s="110">
        <f>'русский язык'!$K$29</f>
        <v>0</v>
      </c>
      <c r="I25" s="108">
        <v>1</v>
      </c>
      <c r="J25" s="78"/>
      <c r="K25" s="78"/>
      <c r="L25" s="78"/>
      <c r="M25" s="78"/>
      <c r="N25" s="78"/>
      <c r="O25" s="78"/>
      <c r="P25" s="67"/>
    </row>
    <row r="26" spans="1:16" x14ac:dyDescent="0.25">
      <c r="A26" s="78"/>
      <c r="B26" s="222" t="s">
        <v>124</v>
      </c>
      <c r="C26" s="222"/>
      <c r="D26" s="222"/>
      <c r="E26" s="222"/>
      <c r="F26" s="222"/>
      <c r="G26" s="222"/>
      <c r="H26" s="110">
        <f>'русский язык'!$L$29</f>
        <v>0</v>
      </c>
      <c r="I26" s="108">
        <v>2</v>
      </c>
      <c r="J26" s="78"/>
      <c r="K26" s="78"/>
      <c r="L26" s="78"/>
      <c r="M26" s="78"/>
      <c r="N26" s="78"/>
      <c r="O26" s="78"/>
      <c r="P26" s="67"/>
    </row>
    <row r="27" spans="1:16" x14ac:dyDescent="0.25">
      <c r="A27" s="78"/>
      <c r="B27" s="249" t="s">
        <v>125</v>
      </c>
      <c r="C27" s="249"/>
      <c r="D27" s="249"/>
      <c r="E27" s="249"/>
      <c r="F27" s="249"/>
      <c r="G27" s="249"/>
      <c r="H27" s="110">
        <f>'русский язык'!$M$29</f>
        <v>0</v>
      </c>
      <c r="I27" s="108">
        <v>3</v>
      </c>
      <c r="J27" s="78"/>
      <c r="K27" s="78"/>
      <c r="L27" s="78"/>
      <c r="M27" s="78"/>
      <c r="N27" s="78"/>
      <c r="O27" s="78"/>
      <c r="P27" s="67"/>
    </row>
    <row r="28" spans="1:16" x14ac:dyDescent="0.25">
      <c r="A28" s="78"/>
      <c r="B28" s="249" t="s">
        <v>126</v>
      </c>
      <c r="C28" s="249"/>
      <c r="D28" s="249"/>
      <c r="E28" s="249"/>
      <c r="F28" s="249"/>
      <c r="G28" s="249"/>
      <c r="H28" s="110">
        <f>'русский язык'!$N$29</f>
        <v>0</v>
      </c>
      <c r="I28" s="108">
        <v>2</v>
      </c>
      <c r="J28" s="78"/>
      <c r="K28" s="78"/>
      <c r="L28" s="78"/>
      <c r="M28" s="78"/>
      <c r="N28" s="78"/>
      <c r="O28" s="78"/>
      <c r="P28" s="67"/>
    </row>
    <row r="29" spans="1:16" x14ac:dyDescent="0.25">
      <c r="A29" s="78"/>
      <c r="B29" s="249" t="s">
        <v>127</v>
      </c>
      <c r="C29" s="249"/>
      <c r="D29" s="249"/>
      <c r="E29" s="249"/>
      <c r="F29" s="249"/>
      <c r="G29" s="249"/>
      <c r="H29" s="110">
        <f>'русский язык'!$O$29</f>
        <v>0</v>
      </c>
      <c r="I29" s="108">
        <v>1</v>
      </c>
      <c r="J29" s="78"/>
      <c r="K29" s="78"/>
      <c r="L29" s="78"/>
      <c r="M29" s="78"/>
      <c r="N29" s="78"/>
      <c r="O29" s="78"/>
      <c r="P29" s="67"/>
    </row>
    <row r="30" spans="1:16" x14ac:dyDescent="0.25">
      <c r="A30" s="78"/>
      <c r="B30" s="249" t="s">
        <v>128</v>
      </c>
      <c r="C30" s="249"/>
      <c r="D30" s="249"/>
      <c r="E30" s="249"/>
      <c r="F30" s="249"/>
      <c r="G30" s="249"/>
      <c r="H30" s="110">
        <f>'русский язык'!$P$29</f>
        <v>0</v>
      </c>
      <c r="I30" s="108">
        <v>1</v>
      </c>
      <c r="J30" s="78"/>
      <c r="K30" s="78"/>
      <c r="L30" s="78"/>
      <c r="M30" s="78"/>
      <c r="N30" s="78"/>
      <c r="O30" s="78"/>
      <c r="P30" s="67"/>
    </row>
    <row r="31" spans="1:16" x14ac:dyDescent="0.25">
      <c r="A31" s="78"/>
      <c r="B31" s="249" t="s">
        <v>129</v>
      </c>
      <c r="C31" s="249"/>
      <c r="D31" s="249"/>
      <c r="E31" s="249"/>
      <c r="F31" s="249"/>
      <c r="G31" s="249"/>
      <c r="H31" s="110">
        <f>'русский язык'!$Q$29</f>
        <v>0</v>
      </c>
      <c r="I31" s="108">
        <v>2</v>
      </c>
      <c r="J31" s="78"/>
      <c r="K31" s="78"/>
      <c r="L31" s="78"/>
      <c r="M31" s="78"/>
      <c r="N31" s="78"/>
      <c r="O31" s="78"/>
      <c r="P31" s="67"/>
    </row>
    <row r="32" spans="1:16" x14ac:dyDescent="0.25">
      <c r="A32" s="78"/>
      <c r="B32" s="222" t="s">
        <v>130</v>
      </c>
      <c r="C32" s="222"/>
      <c r="D32" s="222"/>
      <c r="E32" s="222"/>
      <c r="F32" s="222"/>
      <c r="G32" s="222"/>
      <c r="H32" s="110">
        <f>'русский язык'!$R$29</f>
        <v>0</v>
      </c>
      <c r="I32" s="108">
        <v>3</v>
      </c>
      <c r="J32" s="78"/>
      <c r="K32" s="78"/>
      <c r="L32" s="78"/>
      <c r="M32" s="78"/>
      <c r="N32" s="78"/>
      <c r="O32" s="78"/>
      <c r="P32" s="67"/>
    </row>
    <row r="33" spans="1:16" x14ac:dyDescent="0.25">
      <c r="A33" s="78"/>
      <c r="B33" s="222" t="s">
        <v>131</v>
      </c>
      <c r="C33" s="222"/>
      <c r="D33" s="222"/>
      <c r="E33" s="222"/>
      <c r="F33" s="222"/>
      <c r="G33" s="222"/>
      <c r="H33" s="110">
        <f>'русский язык'!$S$29</f>
        <v>0</v>
      </c>
      <c r="I33" s="108">
        <v>3</v>
      </c>
      <c r="J33" s="78"/>
      <c r="K33" s="78"/>
      <c r="L33" s="78"/>
      <c r="M33" s="78"/>
      <c r="N33" s="78"/>
      <c r="O33" s="78"/>
      <c r="P33" s="67"/>
    </row>
    <row r="34" spans="1:16" x14ac:dyDescent="0.25">
      <c r="A34" s="78"/>
      <c r="B34" s="249" t="s">
        <v>132</v>
      </c>
      <c r="C34" s="249"/>
      <c r="D34" s="249"/>
      <c r="E34" s="249"/>
      <c r="F34" s="249"/>
      <c r="G34" s="249"/>
      <c r="H34" s="110">
        <f>'русский язык'!$T$29</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язык'!$U$29</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язык'!$BX$29</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97" t="str">
        <f>IF(B44="","",IF(C13=5,"Обратить внимание на:",IF(C13=4,"Обратить внимание на:","Не усвоены:")))</f>
        <v/>
      </c>
      <c r="C43" s="78"/>
      <c r="D43" s="78"/>
      <c r="E43" s="78"/>
      <c r="F43" s="78"/>
      <c r="G43" s="78"/>
      <c r="H43" s="78"/>
      <c r="I43" s="78"/>
      <c r="J43" s="78"/>
      <c r="K43" s="78"/>
      <c r="L43" s="78"/>
      <c r="M43" s="78"/>
      <c r="N43" s="78"/>
      <c r="O43" s="78"/>
      <c r="P43" s="67"/>
    </row>
    <row r="44" spans="1:16" x14ac:dyDescent="0.25">
      <c r="A44" s="78"/>
      <c r="B44" s="256" t="str">
        <f>'русский язык'!$BY$29</f>
        <v/>
      </c>
      <c r="C44" s="256"/>
      <c r="D44" s="256"/>
      <c r="E44" s="256"/>
      <c r="F44" s="256"/>
      <c r="G44" s="256"/>
      <c r="H44" s="256"/>
      <c r="I44" s="256"/>
      <c r="J44" s="256"/>
      <c r="K44" s="256"/>
      <c r="L44" s="256"/>
      <c r="M44" s="256"/>
      <c r="N44" s="78"/>
      <c r="O44" s="78"/>
      <c r="P44" s="67"/>
    </row>
    <row r="45" spans="1:16" x14ac:dyDescent="0.25">
      <c r="A45" s="78"/>
      <c r="B45" s="256"/>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78"/>
      <c r="C48" s="78"/>
      <c r="D48" s="78"/>
      <c r="E48" s="78"/>
      <c r="F48" s="78"/>
      <c r="G48" s="78"/>
      <c r="H48" s="78"/>
      <c r="I48" s="78"/>
      <c r="J48" s="78"/>
      <c r="K48" s="78"/>
      <c r="L48" s="78"/>
      <c r="M48" s="78"/>
      <c r="N48" s="78"/>
      <c r="O48" s="78"/>
      <c r="P48" s="67"/>
    </row>
    <row r="49" spans="1:16" x14ac:dyDescent="0.25">
      <c r="A49" s="78"/>
      <c r="B49" s="78"/>
      <c r="C49" s="78"/>
      <c r="D49" s="78"/>
      <c r="E49" s="78"/>
      <c r="F49" s="78"/>
      <c r="G49" s="78"/>
      <c r="H49" s="78"/>
      <c r="I49" s="78"/>
      <c r="J49" s="78"/>
      <c r="K49" s="78"/>
      <c r="L49" s="78"/>
      <c r="M49" s="78"/>
      <c r="N49" s="78"/>
      <c r="O49" s="78"/>
      <c r="P49" s="67"/>
    </row>
    <row r="50" spans="1:16" ht="21" x14ac:dyDescent="0.35">
      <c r="A50" s="78"/>
      <c r="B50" s="78"/>
      <c r="C50" s="254"/>
      <c r="D50" s="254"/>
      <c r="E50" s="254"/>
      <c r="F50" s="254"/>
      <c r="G50" s="254"/>
      <c r="H50" s="78"/>
      <c r="I50" s="78"/>
      <c r="J50" s="78"/>
      <c r="K50" s="78"/>
      <c r="L50" s="78"/>
      <c r="M50" s="78"/>
      <c r="N50" s="78"/>
      <c r="O50" s="78"/>
      <c r="P50" s="67"/>
    </row>
    <row r="51" spans="1:16" x14ac:dyDescent="0.25">
      <c r="A51" s="78"/>
      <c r="B51" s="78"/>
      <c r="C51" s="78"/>
      <c r="D51" s="78"/>
      <c r="E51" s="78"/>
      <c r="F51" s="78"/>
      <c r="G51" s="78"/>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1"/>
      <c r="B53" s="1"/>
      <c r="C53" s="1"/>
      <c r="D53" s="1"/>
      <c r="E53" s="1"/>
      <c r="F53" s="1"/>
      <c r="G53" s="1"/>
      <c r="H53" s="1"/>
      <c r="I53" s="1"/>
      <c r="J53" s="1"/>
      <c r="K53" s="1"/>
      <c r="L53" s="1"/>
      <c r="M53" s="1"/>
      <c r="N53" s="1"/>
      <c r="O53" s="1"/>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ht="18.75" x14ac:dyDescent="0.3">
      <c r="B70" s="1"/>
      <c r="C70" s="1"/>
      <c r="D70" s="255"/>
      <c r="E70" s="255"/>
      <c r="F70" s="255"/>
      <c r="G70" s="4"/>
      <c r="H70" s="1"/>
      <c r="I70" s="1"/>
      <c r="J70" s="1"/>
    </row>
    <row r="71" spans="2:10" x14ac:dyDescent="0.25">
      <c r="B71" s="1"/>
      <c r="C71" s="1"/>
      <c r="D71" s="1"/>
      <c r="E71" s="1"/>
      <c r="F71" s="1"/>
      <c r="G71" s="1"/>
      <c r="H71" s="1"/>
      <c r="I71" s="1"/>
      <c r="J71" s="1"/>
    </row>
    <row r="72" spans="2:10" x14ac:dyDescent="0.25">
      <c r="B72" s="252" t="str">
        <f>IF(G70="","",IF(G70="ниже базового",Лист1!B25,IF(G70="базовый",Лист1!B7,IF(G70="выше базового",Лист1!B15))))</f>
        <v/>
      </c>
      <c r="C72" s="252"/>
      <c r="D72" s="252"/>
      <c r="E72" s="252"/>
      <c r="F72" s="252"/>
      <c r="G72" s="252"/>
      <c r="H72" s="252"/>
      <c r="I72" s="252"/>
      <c r="J72" s="252"/>
    </row>
    <row r="73" spans="2:10" x14ac:dyDescent="0.25">
      <c r="B73" s="252"/>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1"/>
      <c r="C78" s="1"/>
      <c r="D78" s="1"/>
      <c r="E78" s="1"/>
      <c r="F78" s="1"/>
      <c r="G78" s="1"/>
      <c r="H78" s="1"/>
      <c r="I78" s="1"/>
      <c r="J78" s="1"/>
    </row>
    <row r="79" spans="2:10" x14ac:dyDescent="0.25">
      <c r="B79" s="1"/>
      <c r="C79" s="1"/>
      <c r="D79" s="1"/>
      <c r="E79" s="1"/>
      <c r="F79" s="1"/>
      <c r="G79" s="1"/>
      <c r="H79" s="1"/>
      <c r="I79" s="1"/>
      <c r="J79" s="1"/>
    </row>
    <row r="80" spans="2:10" x14ac:dyDescent="0.25">
      <c r="B80" s="1"/>
      <c r="C80" s="1"/>
      <c r="D80" s="1"/>
      <c r="E80" s="1"/>
      <c r="F80" s="1"/>
      <c r="G80" s="1"/>
      <c r="H80" s="1"/>
      <c r="I80" s="1"/>
      <c r="J80"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0:F70"/>
    <mergeCell ref="B72:J77"/>
    <mergeCell ref="B1:N1"/>
    <mergeCell ref="C2:M2"/>
    <mergeCell ref="C3:G3"/>
    <mergeCell ref="B37:M42"/>
    <mergeCell ref="B44:M47"/>
    <mergeCell ref="C50:G50"/>
    <mergeCell ref="B18:G18"/>
    <mergeCell ref="B19:G19"/>
    <mergeCell ref="B20:G20"/>
    <mergeCell ref="B21:G21"/>
    <mergeCell ref="B22:G22"/>
    <mergeCell ref="B23:G23"/>
  </mergeCells>
  <conditionalFormatting sqref="C13">
    <cfRule type="cellIs" dxfId="133" priority="9" operator="equal">
      <formula>5</formula>
    </cfRule>
    <cfRule type="cellIs" dxfId="132" priority="10" operator="equal">
      <formula>4</formula>
    </cfRule>
    <cfRule type="cellIs" dxfId="131" priority="11" operator="equal">
      <formula>3</formula>
    </cfRule>
    <cfRule type="cellIs" dxfId="130" priority="12" operator="equal">
      <formula>2</formula>
    </cfRule>
  </conditionalFormatting>
  <conditionalFormatting sqref="H19:H35">
    <cfRule type="cellIs" dxfId="129" priority="1" operator="equal">
      <formula>0</formula>
    </cfRule>
    <cfRule type="cellIs" dxfId="128" priority="8" operator="equal">
      <formula>0</formula>
    </cfRule>
  </conditionalFormatting>
  <conditionalFormatting sqref="H19">
    <cfRule type="cellIs" dxfId="127" priority="7" operator="equal">
      <formula>4</formula>
    </cfRule>
  </conditionalFormatting>
  <conditionalFormatting sqref="H20:H21 H23 H27 H32:H33 H35">
    <cfRule type="cellIs" dxfId="126" priority="6" operator="equal">
      <formula>3</formula>
    </cfRule>
  </conditionalFormatting>
  <conditionalFormatting sqref="H22 H25 H29:H30 H34">
    <cfRule type="cellIs" dxfId="125" priority="5" operator="equal">
      <formula>1</formula>
    </cfRule>
  </conditionalFormatting>
  <conditionalFormatting sqref="H24 H26 H28 H31">
    <cfRule type="cellIs" dxfId="124" priority="4" operator="equal">
      <formula>2</formula>
    </cfRule>
  </conditionalFormatting>
  <conditionalFormatting sqref="J15:K15">
    <cfRule type="cellIs" dxfId="123" priority="3" operator="equal">
      <formula>0</formula>
    </cfRule>
  </conditionalFormatting>
  <conditionalFormatting sqref="C5:C12">
    <cfRule type="cellIs" dxfId="122" priority="2" operator="equal">
      <formula>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13"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класса'!$B$30</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язык'!$AI$30</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язык'!$AK$30</f>
        <v>0</v>
      </c>
      <c r="D6" s="91">
        <v>3</v>
      </c>
      <c r="E6" s="92">
        <f t="shared" si="0"/>
        <v>0</v>
      </c>
      <c r="F6" s="78"/>
      <c r="G6" s="71"/>
      <c r="H6" s="85"/>
      <c r="I6" s="85"/>
      <c r="J6" s="85"/>
      <c r="K6" s="1"/>
      <c r="L6" s="1"/>
      <c r="M6" s="1"/>
      <c r="N6" s="78"/>
      <c r="O6" s="78"/>
      <c r="P6" s="67"/>
    </row>
    <row r="7" spans="1:16" ht="15.75" x14ac:dyDescent="0.25">
      <c r="A7" s="78"/>
      <c r="B7" s="3" t="s">
        <v>74</v>
      </c>
      <c r="C7" s="91">
        <f>'русский язык'!$Q$30</f>
        <v>0</v>
      </c>
      <c r="D7" s="91">
        <v>2</v>
      </c>
      <c r="E7" s="92">
        <f t="shared" si="0"/>
        <v>0</v>
      </c>
      <c r="F7" s="78"/>
      <c r="G7" s="86"/>
      <c r="H7" s="87"/>
      <c r="I7" s="87"/>
      <c r="J7" s="69"/>
      <c r="K7" s="1"/>
      <c r="L7" s="1"/>
      <c r="M7" s="1"/>
      <c r="N7" s="78"/>
      <c r="O7" s="78"/>
      <c r="P7" s="67"/>
    </row>
    <row r="8" spans="1:16" ht="15.75" x14ac:dyDescent="0.25">
      <c r="A8" s="78"/>
      <c r="B8" s="3" t="s">
        <v>75</v>
      </c>
      <c r="C8" s="91">
        <f>'русский язык'!$AJ$30</f>
        <v>0</v>
      </c>
      <c r="D8" s="91">
        <v>13</v>
      </c>
      <c r="E8" s="92">
        <f t="shared" si="0"/>
        <v>0</v>
      </c>
      <c r="F8" s="78"/>
      <c r="G8" s="86"/>
      <c r="H8" s="87"/>
      <c r="I8" s="87"/>
      <c r="J8" s="69"/>
      <c r="K8" s="1"/>
      <c r="L8" s="1"/>
      <c r="M8" s="1"/>
      <c r="N8" s="78"/>
      <c r="O8" s="78"/>
      <c r="P8" s="67"/>
    </row>
    <row r="9" spans="1:16" ht="15.75" x14ac:dyDescent="0.25">
      <c r="A9" s="78"/>
      <c r="B9" s="3" t="s">
        <v>76</v>
      </c>
      <c r="C9" s="91">
        <f>'русский язык'!$AL$30</f>
        <v>0</v>
      </c>
      <c r="D9" s="91">
        <v>4</v>
      </c>
      <c r="E9" s="92">
        <f t="shared" si="0"/>
        <v>0</v>
      </c>
      <c r="F9" s="78"/>
      <c r="G9" s="86"/>
      <c r="H9" s="87"/>
      <c r="I9" s="87"/>
      <c r="J9" s="69"/>
      <c r="K9" s="1"/>
      <c r="L9" s="1"/>
      <c r="M9" s="1"/>
      <c r="N9" s="78"/>
      <c r="O9" s="78"/>
      <c r="P9" s="67"/>
    </row>
    <row r="10" spans="1:16" ht="15.75" x14ac:dyDescent="0.25">
      <c r="A10" s="78"/>
      <c r="B10" s="3" t="s">
        <v>80</v>
      </c>
      <c r="C10" s="91">
        <f>'русский язык'!$AN$30</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язык'!$AM$30</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язык'!$Z$30</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9.25" customHeight="1" x14ac:dyDescent="0.25">
      <c r="A19" s="78"/>
      <c r="B19" s="222" t="s">
        <v>117</v>
      </c>
      <c r="C19" s="222"/>
      <c r="D19" s="222"/>
      <c r="E19" s="222"/>
      <c r="F19" s="222"/>
      <c r="G19" s="222"/>
      <c r="H19" s="111">
        <f>'русский язык'!$D$30</f>
        <v>0</v>
      </c>
      <c r="I19" s="108">
        <v>4</v>
      </c>
      <c r="J19" s="78"/>
      <c r="K19" s="78"/>
      <c r="L19" s="78"/>
      <c r="M19" s="78"/>
      <c r="N19" s="78"/>
      <c r="O19" s="78"/>
      <c r="P19" s="67"/>
    </row>
    <row r="20" spans="1:16" ht="28.5" customHeight="1" x14ac:dyDescent="0.25">
      <c r="A20" s="78"/>
      <c r="B20" s="222" t="s">
        <v>134</v>
      </c>
      <c r="C20" s="222"/>
      <c r="D20" s="222"/>
      <c r="E20" s="222"/>
      <c r="F20" s="222"/>
      <c r="G20" s="222"/>
      <c r="H20" s="111">
        <f>'русский язык'!$E$30</f>
        <v>0</v>
      </c>
      <c r="I20" s="108">
        <v>3</v>
      </c>
      <c r="J20" s="78"/>
      <c r="K20" s="78"/>
      <c r="L20" s="78"/>
      <c r="M20" s="78"/>
      <c r="N20" s="78"/>
      <c r="O20" s="78"/>
      <c r="P20" s="67"/>
    </row>
    <row r="21" spans="1:16" x14ac:dyDescent="0.25">
      <c r="A21" s="78"/>
      <c r="B21" s="259" t="s">
        <v>119</v>
      </c>
      <c r="C21" s="260"/>
      <c r="D21" s="260"/>
      <c r="E21" s="260"/>
      <c r="F21" s="260"/>
      <c r="G21" s="261"/>
      <c r="H21" s="110">
        <f>'русский язык'!$F$30</f>
        <v>0</v>
      </c>
      <c r="I21" s="108">
        <v>3</v>
      </c>
      <c r="J21" s="78"/>
      <c r="K21" s="78"/>
      <c r="L21" s="78"/>
      <c r="M21" s="78"/>
      <c r="N21" s="78"/>
      <c r="O21" s="78"/>
      <c r="P21" s="67"/>
    </row>
    <row r="22" spans="1:16" x14ac:dyDescent="0.25">
      <c r="A22" s="78"/>
      <c r="B22" s="249" t="s">
        <v>120</v>
      </c>
      <c r="C22" s="249"/>
      <c r="D22" s="249"/>
      <c r="E22" s="249"/>
      <c r="F22" s="249"/>
      <c r="G22" s="249"/>
      <c r="H22" s="110">
        <f>'русский язык'!$G$30</f>
        <v>0</v>
      </c>
      <c r="I22" s="108">
        <v>1</v>
      </c>
      <c r="J22" s="78"/>
      <c r="K22" s="78"/>
      <c r="L22" s="78"/>
      <c r="M22" s="78"/>
      <c r="N22" s="78"/>
      <c r="O22" s="78"/>
      <c r="P22" s="67"/>
    </row>
    <row r="23" spans="1:16" x14ac:dyDescent="0.25">
      <c r="A23" s="78"/>
      <c r="B23" s="249" t="s">
        <v>136</v>
      </c>
      <c r="C23" s="249"/>
      <c r="D23" s="249"/>
      <c r="E23" s="249"/>
      <c r="F23" s="249"/>
      <c r="G23" s="249"/>
      <c r="H23" s="110">
        <f>'русский язык'!$H$30</f>
        <v>0</v>
      </c>
      <c r="I23" s="108">
        <v>3</v>
      </c>
      <c r="J23" s="78"/>
      <c r="K23" s="78"/>
      <c r="L23" s="78"/>
      <c r="M23" s="78"/>
      <c r="N23" s="78"/>
      <c r="O23" s="78"/>
      <c r="P23" s="67"/>
    </row>
    <row r="24" spans="1:16" x14ac:dyDescent="0.25">
      <c r="A24" s="78"/>
      <c r="B24" s="249" t="s">
        <v>135</v>
      </c>
      <c r="C24" s="249"/>
      <c r="D24" s="249"/>
      <c r="E24" s="249"/>
      <c r="F24" s="249"/>
      <c r="G24" s="249"/>
      <c r="H24" s="110">
        <f>'русский язык'!$J$30</f>
        <v>0</v>
      </c>
      <c r="I24" s="108">
        <v>2</v>
      </c>
      <c r="J24" s="78"/>
      <c r="K24" s="78"/>
      <c r="L24" s="78"/>
      <c r="M24" s="78"/>
      <c r="N24" s="78"/>
      <c r="O24" s="78"/>
      <c r="P24" s="67"/>
    </row>
    <row r="25" spans="1:16" x14ac:dyDescent="0.25">
      <c r="A25" s="78"/>
      <c r="B25" s="249" t="s">
        <v>123</v>
      </c>
      <c r="C25" s="249"/>
      <c r="D25" s="249"/>
      <c r="E25" s="249"/>
      <c r="F25" s="249"/>
      <c r="G25" s="249"/>
      <c r="H25" s="110">
        <f>'русский язык'!$K$30</f>
        <v>0</v>
      </c>
      <c r="I25" s="108">
        <v>1</v>
      </c>
      <c r="J25" s="78"/>
      <c r="K25" s="78"/>
      <c r="L25" s="78"/>
      <c r="M25" s="78"/>
      <c r="N25" s="78"/>
      <c r="O25" s="78"/>
      <c r="P25" s="67"/>
    </row>
    <row r="26" spans="1:16" x14ac:dyDescent="0.25">
      <c r="A26" s="78"/>
      <c r="B26" s="222" t="s">
        <v>124</v>
      </c>
      <c r="C26" s="222"/>
      <c r="D26" s="222"/>
      <c r="E26" s="222"/>
      <c r="F26" s="222"/>
      <c r="G26" s="222"/>
      <c r="H26" s="110">
        <f>'русский язык'!$L$30</f>
        <v>0</v>
      </c>
      <c r="I26" s="108">
        <v>2</v>
      </c>
      <c r="J26" s="78"/>
      <c r="K26" s="78"/>
      <c r="L26" s="78"/>
      <c r="M26" s="78"/>
      <c r="N26" s="78"/>
      <c r="O26" s="78"/>
      <c r="P26" s="67"/>
    </row>
    <row r="27" spans="1:16" x14ac:dyDescent="0.25">
      <c r="A27" s="78"/>
      <c r="B27" s="249" t="s">
        <v>125</v>
      </c>
      <c r="C27" s="249"/>
      <c r="D27" s="249"/>
      <c r="E27" s="249"/>
      <c r="F27" s="249"/>
      <c r="G27" s="249"/>
      <c r="H27" s="110">
        <f>'русский язык'!$M$30</f>
        <v>0</v>
      </c>
      <c r="I27" s="108">
        <v>3</v>
      </c>
      <c r="J27" s="78"/>
      <c r="K27" s="78"/>
      <c r="L27" s="78"/>
      <c r="M27" s="78"/>
      <c r="N27" s="78"/>
      <c r="O27" s="78"/>
      <c r="P27" s="67"/>
    </row>
    <row r="28" spans="1:16" x14ac:dyDescent="0.25">
      <c r="A28" s="78"/>
      <c r="B28" s="249" t="s">
        <v>126</v>
      </c>
      <c r="C28" s="249"/>
      <c r="D28" s="249"/>
      <c r="E28" s="249"/>
      <c r="F28" s="249"/>
      <c r="G28" s="249"/>
      <c r="H28" s="110">
        <f>'русский язык'!$N$30</f>
        <v>0</v>
      </c>
      <c r="I28" s="108">
        <v>2</v>
      </c>
      <c r="J28" s="78"/>
      <c r="K28" s="78"/>
      <c r="L28" s="78"/>
      <c r="M28" s="78"/>
      <c r="N28" s="78"/>
      <c r="O28" s="78"/>
      <c r="P28" s="67"/>
    </row>
    <row r="29" spans="1:16" x14ac:dyDescent="0.25">
      <c r="A29" s="78"/>
      <c r="B29" s="249" t="s">
        <v>127</v>
      </c>
      <c r="C29" s="249"/>
      <c r="D29" s="249"/>
      <c r="E29" s="249"/>
      <c r="F29" s="249"/>
      <c r="G29" s="249"/>
      <c r="H29" s="110">
        <f>'русский язык'!$O$30</f>
        <v>0</v>
      </c>
      <c r="I29" s="108">
        <v>1</v>
      </c>
      <c r="J29" s="78"/>
      <c r="K29" s="78"/>
      <c r="L29" s="78"/>
      <c r="M29" s="78"/>
      <c r="N29" s="78"/>
      <c r="O29" s="78"/>
      <c r="P29" s="67"/>
    </row>
    <row r="30" spans="1:16" x14ac:dyDescent="0.25">
      <c r="A30" s="78"/>
      <c r="B30" s="249" t="s">
        <v>128</v>
      </c>
      <c r="C30" s="249"/>
      <c r="D30" s="249"/>
      <c r="E30" s="249"/>
      <c r="F30" s="249"/>
      <c r="G30" s="249"/>
      <c r="H30" s="110">
        <f>'русский язык'!$P$30</f>
        <v>0</v>
      </c>
      <c r="I30" s="108">
        <v>1</v>
      </c>
      <c r="J30" s="78"/>
      <c r="K30" s="78"/>
      <c r="L30" s="78"/>
      <c r="M30" s="78"/>
      <c r="N30" s="78"/>
      <c r="O30" s="78"/>
      <c r="P30" s="67"/>
    </row>
    <row r="31" spans="1:16" x14ac:dyDescent="0.25">
      <c r="A31" s="78"/>
      <c r="B31" s="249" t="s">
        <v>129</v>
      </c>
      <c r="C31" s="249"/>
      <c r="D31" s="249"/>
      <c r="E31" s="249"/>
      <c r="F31" s="249"/>
      <c r="G31" s="249"/>
      <c r="H31" s="110">
        <f>'русский язык'!$Q$30</f>
        <v>0</v>
      </c>
      <c r="I31" s="108">
        <v>2</v>
      </c>
      <c r="J31" s="78"/>
      <c r="K31" s="78"/>
      <c r="L31" s="78"/>
      <c r="M31" s="78"/>
      <c r="N31" s="78"/>
      <c r="O31" s="78"/>
      <c r="P31" s="67"/>
    </row>
    <row r="32" spans="1:16" x14ac:dyDescent="0.25">
      <c r="A32" s="78"/>
      <c r="B32" s="222" t="s">
        <v>130</v>
      </c>
      <c r="C32" s="222"/>
      <c r="D32" s="222"/>
      <c r="E32" s="222"/>
      <c r="F32" s="222"/>
      <c r="G32" s="222"/>
      <c r="H32" s="110">
        <f>'русский язык'!$R$30</f>
        <v>0</v>
      </c>
      <c r="I32" s="108">
        <v>3</v>
      </c>
      <c r="J32" s="78"/>
      <c r="K32" s="78"/>
      <c r="L32" s="78"/>
      <c r="M32" s="78"/>
      <c r="N32" s="78"/>
      <c r="O32" s="78"/>
      <c r="P32" s="67"/>
    </row>
    <row r="33" spans="1:16" x14ac:dyDescent="0.25">
      <c r="A33" s="78"/>
      <c r="B33" s="222" t="s">
        <v>131</v>
      </c>
      <c r="C33" s="222"/>
      <c r="D33" s="222"/>
      <c r="E33" s="222"/>
      <c r="F33" s="222"/>
      <c r="G33" s="222"/>
      <c r="H33" s="110">
        <f>'русский язык'!$S$30</f>
        <v>0</v>
      </c>
      <c r="I33" s="108">
        <v>3</v>
      </c>
      <c r="J33" s="78"/>
      <c r="K33" s="78"/>
      <c r="L33" s="78"/>
      <c r="M33" s="78"/>
      <c r="N33" s="78"/>
      <c r="O33" s="78"/>
      <c r="P33" s="67"/>
    </row>
    <row r="34" spans="1:16" x14ac:dyDescent="0.25">
      <c r="A34" s="78"/>
      <c r="B34" s="249" t="s">
        <v>132</v>
      </c>
      <c r="C34" s="249"/>
      <c r="D34" s="249"/>
      <c r="E34" s="249"/>
      <c r="F34" s="249"/>
      <c r="G34" s="249"/>
      <c r="H34" s="110">
        <f>'русский язык'!$T$30</f>
        <v>0</v>
      </c>
      <c r="I34" s="108">
        <v>1</v>
      </c>
      <c r="J34" s="78"/>
      <c r="K34" s="78"/>
      <c r="L34" s="78"/>
      <c r="M34" s="78"/>
      <c r="N34" s="78"/>
      <c r="O34" s="78"/>
      <c r="P34" s="67"/>
    </row>
    <row r="35" spans="1:16" ht="32.25" customHeight="1" x14ac:dyDescent="0.25">
      <c r="A35" s="78"/>
      <c r="B35" s="222" t="s">
        <v>133</v>
      </c>
      <c r="C35" s="222"/>
      <c r="D35" s="222"/>
      <c r="E35" s="222"/>
      <c r="F35" s="222"/>
      <c r="G35" s="222"/>
      <c r="H35" s="111">
        <f>'русский язык'!$U$30</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язык'!$BX$30</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язык'!$BY$30</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67"/>
      <c r="B52" s="78"/>
      <c r="C52" s="78"/>
      <c r="D52" s="78"/>
      <c r="E52" s="78"/>
      <c r="F52" s="78"/>
      <c r="G52" s="78"/>
      <c r="H52" s="78"/>
      <c r="I52" s="78"/>
      <c r="J52" s="78"/>
      <c r="K52" s="67"/>
      <c r="L52" s="67"/>
      <c r="M52" s="67"/>
      <c r="N52" s="67"/>
      <c r="O52" s="67"/>
      <c r="P52" s="67"/>
    </row>
    <row r="53" spans="1:16" x14ac:dyDescent="0.25">
      <c r="A53" s="67"/>
      <c r="B53" s="78"/>
      <c r="C53" s="78"/>
      <c r="D53" s="78"/>
      <c r="E53" s="78"/>
      <c r="F53" s="78"/>
      <c r="G53" s="78"/>
      <c r="H53" s="78"/>
      <c r="I53" s="78"/>
      <c r="J53" s="78"/>
      <c r="K53" s="67"/>
      <c r="L53" s="67"/>
      <c r="M53" s="67"/>
      <c r="N53" s="67"/>
      <c r="O53" s="67"/>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121" priority="9" operator="equal">
      <formula>5</formula>
    </cfRule>
    <cfRule type="cellIs" dxfId="120" priority="10" operator="equal">
      <formula>4</formula>
    </cfRule>
    <cfRule type="cellIs" dxfId="119" priority="11" operator="equal">
      <formula>3</formula>
    </cfRule>
    <cfRule type="cellIs" dxfId="118" priority="12" operator="equal">
      <formula>2</formula>
    </cfRule>
  </conditionalFormatting>
  <conditionalFormatting sqref="H19:H35">
    <cfRule type="cellIs" dxfId="117" priority="2" operator="equal">
      <formula>0</formula>
    </cfRule>
    <cfRule type="cellIs" dxfId="116" priority="8" operator="equal">
      <formula>0</formula>
    </cfRule>
  </conditionalFormatting>
  <conditionalFormatting sqref="H19">
    <cfRule type="cellIs" dxfId="115" priority="7" operator="equal">
      <formula>4</formula>
    </cfRule>
  </conditionalFormatting>
  <conditionalFormatting sqref="H20:H21 H23 H27 H32:H33 H35">
    <cfRule type="cellIs" dxfId="114" priority="6" operator="equal">
      <formula>3</formula>
    </cfRule>
  </conditionalFormatting>
  <conditionalFormatting sqref="H22 H25 H29:H30 H34">
    <cfRule type="cellIs" dxfId="113" priority="5" operator="equal">
      <formula>1</formula>
    </cfRule>
  </conditionalFormatting>
  <conditionalFormatting sqref="H24 H26 H28 H31">
    <cfRule type="cellIs" dxfId="112" priority="4" operator="equal">
      <formula>2</formula>
    </cfRule>
  </conditionalFormatting>
  <conditionalFormatting sqref="J15:K15">
    <cfRule type="cellIs" dxfId="111" priority="3" operator="equal">
      <formula>0</formula>
    </cfRule>
  </conditionalFormatting>
  <conditionalFormatting sqref="C5:C12">
    <cfRule type="cellIs" dxfId="110" priority="1" operator="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M42"/>
  <sheetViews>
    <sheetView workbookViewId="0">
      <selection activeCell="W18" sqref="W18"/>
    </sheetView>
  </sheetViews>
  <sheetFormatPr defaultRowHeight="15" x14ac:dyDescent="0.25"/>
  <cols>
    <col min="1" max="1" width="3" customWidth="1"/>
    <col min="2" max="2" width="27.5703125" customWidth="1"/>
    <col min="3" max="3" width="7" customWidth="1"/>
    <col min="4" max="4" width="6.140625" customWidth="1"/>
    <col min="5" max="5" width="9.28515625" customWidth="1"/>
    <col min="6" max="6" width="6.7109375" customWidth="1"/>
    <col min="7" max="8" width="6.5703125" customWidth="1"/>
    <col min="9" max="9" width="6.42578125" customWidth="1"/>
    <col min="10" max="10" width="6.28515625" customWidth="1"/>
    <col min="11" max="12" width="6.140625" customWidth="1"/>
    <col min="13" max="13" width="6.7109375" customWidth="1"/>
    <col min="14" max="14" width="6.28515625" customWidth="1"/>
    <col min="15" max="15" width="6.140625" customWidth="1"/>
    <col min="16" max="16" width="6.28515625" customWidth="1"/>
    <col min="17" max="17" width="6" customWidth="1"/>
    <col min="18" max="18" width="6.140625" customWidth="1"/>
    <col min="19" max="19" width="6.42578125" customWidth="1"/>
    <col min="20" max="20" width="5.85546875" customWidth="1"/>
    <col min="21" max="21" width="7.28515625" customWidth="1"/>
    <col min="22" max="23" width="6.5703125" customWidth="1"/>
    <col min="24" max="24" width="6.28515625" customWidth="1"/>
    <col min="25" max="26" width="6" customWidth="1"/>
    <col min="27" max="27" width="6.140625" customWidth="1"/>
    <col min="28" max="28" width="5.7109375" customWidth="1"/>
    <col min="29" max="29" width="6.140625" customWidth="1"/>
    <col min="30" max="30" width="6" customWidth="1"/>
    <col min="31" max="31" width="5.7109375" customWidth="1"/>
    <col min="32" max="32" width="6.140625" customWidth="1"/>
    <col min="33" max="34" width="5.7109375" customWidth="1"/>
    <col min="35" max="35" width="5.85546875" customWidth="1"/>
    <col min="36" max="37" width="8.28515625" customWidth="1"/>
    <col min="38" max="38" width="8.42578125" customWidth="1"/>
    <col min="39" max="39" width="8.28515625" customWidth="1"/>
  </cols>
  <sheetData>
    <row r="1" spans="1:39" ht="25.5" customHeight="1" x14ac:dyDescent="0.25">
      <c r="A1" s="1"/>
      <c r="B1" s="39"/>
      <c r="C1" s="39"/>
      <c r="D1" s="39"/>
      <c r="E1" s="39"/>
      <c r="F1" s="39"/>
      <c r="G1" s="39"/>
      <c r="H1" s="39"/>
      <c r="I1" s="39"/>
      <c r="J1" s="39"/>
      <c r="K1" s="39"/>
      <c r="L1" s="39"/>
      <c r="M1" s="39"/>
      <c r="N1" s="39"/>
      <c r="O1" s="39"/>
      <c r="P1" s="39"/>
      <c r="Q1" s="39"/>
      <c r="R1" s="39"/>
      <c r="S1" s="39"/>
      <c r="T1" s="39"/>
      <c r="U1" s="39"/>
      <c r="V1" s="39"/>
      <c r="W1" s="39"/>
      <c r="X1" s="39"/>
      <c r="Y1" s="1"/>
      <c r="Z1" s="1"/>
      <c r="AA1" s="1"/>
      <c r="AB1" s="1"/>
      <c r="AC1" s="1"/>
      <c r="AD1" s="1"/>
      <c r="AE1" s="1"/>
      <c r="AF1" s="1"/>
      <c r="AG1" s="1"/>
      <c r="AH1" s="1"/>
      <c r="AI1" s="1"/>
      <c r="AJ1" s="1"/>
      <c r="AK1" s="1"/>
      <c r="AL1" s="1"/>
      <c r="AM1" s="1"/>
    </row>
    <row r="2" spans="1:39" ht="18" x14ac:dyDescent="0.25">
      <c r="A2" s="1"/>
      <c r="B2" s="39"/>
      <c r="C2" s="204" t="s">
        <v>51</v>
      </c>
      <c r="D2" s="204"/>
      <c r="E2" s="204"/>
      <c r="F2" s="204"/>
      <c r="G2" s="204"/>
      <c r="H2" s="204"/>
      <c r="I2" s="204"/>
      <c r="J2" s="204"/>
      <c r="K2" s="204"/>
      <c r="L2" s="204"/>
      <c r="M2" s="204"/>
      <c r="N2" s="204"/>
      <c r="O2" s="204"/>
      <c r="P2" s="204"/>
      <c r="Q2" s="204"/>
      <c r="R2" s="204"/>
      <c r="S2" s="204"/>
      <c r="T2" s="204"/>
      <c r="U2" s="204"/>
      <c r="V2" s="39"/>
      <c r="W2" s="39"/>
      <c r="X2" s="39"/>
      <c r="Y2" s="1"/>
      <c r="Z2" s="1"/>
      <c r="AA2" s="1"/>
      <c r="AB2" s="1"/>
      <c r="AC2" s="1"/>
      <c r="AD2" s="1"/>
      <c r="AE2" s="1"/>
      <c r="AF2" s="1"/>
      <c r="AG2" s="1"/>
      <c r="AH2" s="1"/>
      <c r="AI2" s="1"/>
      <c r="AJ2" s="1"/>
      <c r="AK2" s="1"/>
      <c r="AL2" s="1"/>
      <c r="AM2" s="1"/>
    </row>
    <row r="3" spans="1:39" ht="18" x14ac:dyDescent="0.25">
      <c r="A3" s="1"/>
      <c r="B3" s="40"/>
      <c r="C3" s="204"/>
      <c r="D3" s="204"/>
      <c r="E3" s="204"/>
      <c r="F3" s="204"/>
      <c r="G3" s="204"/>
      <c r="H3" s="204"/>
      <c r="I3" s="204"/>
      <c r="J3" s="204"/>
      <c r="K3" s="204"/>
      <c r="L3" s="204"/>
      <c r="M3" s="204"/>
      <c r="N3" s="204"/>
      <c r="O3" s="204"/>
      <c r="P3" s="204"/>
      <c r="Q3" s="204"/>
      <c r="R3" s="204"/>
      <c r="S3" s="204"/>
      <c r="T3" s="204"/>
      <c r="U3" s="204"/>
      <c r="V3" s="39"/>
      <c r="W3" s="39"/>
      <c r="X3" s="39"/>
      <c r="Y3" s="1"/>
      <c r="Z3" s="1"/>
      <c r="AA3" s="1"/>
      <c r="AB3" s="1"/>
      <c r="AC3" s="1"/>
      <c r="AD3" s="1"/>
      <c r="AE3" s="1"/>
      <c r="AF3" s="1"/>
      <c r="AG3" s="1"/>
      <c r="AH3" s="1"/>
      <c r="AI3" s="1"/>
      <c r="AJ3" s="1"/>
      <c r="AK3" s="1"/>
      <c r="AL3" s="1"/>
      <c r="AM3" s="1"/>
    </row>
    <row r="4" spans="1:39" ht="18" x14ac:dyDescent="0.25">
      <c r="A4" s="1"/>
      <c r="B4" s="5"/>
      <c r="C4" s="206" t="s">
        <v>57</v>
      </c>
      <c r="D4" s="206"/>
      <c r="E4" s="206"/>
      <c r="F4" s="206"/>
      <c r="G4" s="206"/>
      <c r="H4" s="218" t="s">
        <v>58</v>
      </c>
      <c r="I4" s="218"/>
      <c r="J4" s="218"/>
      <c r="K4" s="218"/>
      <c r="L4" s="218"/>
      <c r="M4" s="218"/>
      <c r="N4" s="218"/>
      <c r="O4" s="218"/>
      <c r="P4" s="218"/>
      <c r="Q4" s="218"/>
      <c r="R4" s="218"/>
      <c r="S4" s="218"/>
      <c r="T4" s="68"/>
      <c r="U4" s="102"/>
      <c r="V4" s="39"/>
      <c r="W4" s="39"/>
      <c r="X4" s="39"/>
      <c r="Y4" s="1"/>
      <c r="Z4" s="1"/>
      <c r="AA4" s="1"/>
      <c r="AB4" s="1"/>
      <c r="AC4" s="1"/>
      <c r="AD4" s="1"/>
      <c r="AE4" s="1"/>
      <c r="AF4" s="1"/>
      <c r="AG4" s="1"/>
      <c r="AH4" s="1"/>
      <c r="AI4" s="1"/>
      <c r="AJ4" s="1"/>
      <c r="AK4" s="1"/>
      <c r="AL4" s="1"/>
      <c r="AM4" s="1"/>
    </row>
    <row r="5" spans="1:39" ht="18" x14ac:dyDescent="0.25">
      <c r="A5" s="39"/>
      <c r="B5" s="46" t="s">
        <v>52</v>
      </c>
      <c r="C5" s="219" t="s">
        <v>50</v>
      </c>
      <c r="D5" s="220"/>
      <c r="E5" s="28" t="s">
        <v>34</v>
      </c>
      <c r="F5" s="219" t="s">
        <v>35</v>
      </c>
      <c r="G5" s="220"/>
      <c r="H5" s="76" t="s">
        <v>36</v>
      </c>
      <c r="I5" s="76" t="s">
        <v>37</v>
      </c>
      <c r="J5" s="76" t="s">
        <v>38</v>
      </c>
      <c r="K5" s="76" t="s">
        <v>39</v>
      </c>
      <c r="L5" s="76" t="s">
        <v>40</v>
      </c>
      <c r="M5" s="76" t="s">
        <v>41</v>
      </c>
      <c r="N5" s="76" t="s">
        <v>42</v>
      </c>
      <c r="O5" s="76" t="s">
        <v>43</v>
      </c>
      <c r="P5" s="76" t="s">
        <v>44</v>
      </c>
      <c r="Q5" s="76" t="s">
        <v>45</v>
      </c>
      <c r="R5" s="76" t="s">
        <v>46</v>
      </c>
      <c r="S5" s="76" t="s">
        <v>47</v>
      </c>
      <c r="T5" s="146"/>
      <c r="U5" s="102"/>
      <c r="V5" s="39"/>
      <c r="W5" s="39"/>
      <c r="X5" s="39"/>
      <c r="Y5" s="1"/>
      <c r="Z5" s="1"/>
      <c r="AA5" s="1"/>
      <c r="AB5" s="1"/>
      <c r="AC5" s="1"/>
      <c r="AD5" s="1"/>
      <c r="AE5" s="1"/>
      <c r="AF5" s="1"/>
      <c r="AG5" s="1"/>
      <c r="AH5" s="1"/>
      <c r="AI5" s="1"/>
      <c r="AJ5" s="1"/>
      <c r="AK5" s="1"/>
      <c r="AL5" s="1"/>
      <c r="AM5" s="1"/>
    </row>
    <row r="6" spans="1:39" ht="18" x14ac:dyDescent="0.25">
      <c r="A6" s="39"/>
      <c r="B6" s="26" t="s">
        <v>53</v>
      </c>
      <c r="C6" s="65">
        <f>'русский язык'!$D$44</f>
        <v>0</v>
      </c>
      <c r="D6" s="48">
        <f>'русский язык'!E44</f>
        <v>0</v>
      </c>
      <c r="E6" s="48">
        <f>'русский язык'!F44</f>
        <v>0</v>
      </c>
      <c r="F6" s="48">
        <f>'русский язык'!G44</f>
        <v>0</v>
      </c>
      <c r="G6" s="48">
        <f>'русский язык'!H44</f>
        <v>0</v>
      </c>
      <c r="H6" s="65">
        <f>'русский язык'!J44</f>
        <v>0</v>
      </c>
      <c r="I6" s="65">
        <f>'русский язык'!K44</f>
        <v>0</v>
      </c>
      <c r="J6" s="65">
        <f>'русский язык'!L44</f>
        <v>0</v>
      </c>
      <c r="K6" s="65">
        <f>'русский язык'!M44</f>
        <v>0</v>
      </c>
      <c r="L6" s="65">
        <f>'русский язык'!N44</f>
        <v>0</v>
      </c>
      <c r="M6" s="65">
        <f>'русский язык'!O44</f>
        <v>0</v>
      </c>
      <c r="N6" s="65">
        <f>'русский язык'!P44</f>
        <v>0</v>
      </c>
      <c r="O6" s="65">
        <f>'русский язык'!Q44</f>
        <v>0</v>
      </c>
      <c r="P6" s="65">
        <f>'русский язык'!R44</f>
        <v>0</v>
      </c>
      <c r="Q6" s="65">
        <f>'русский язык'!S44</f>
        <v>0</v>
      </c>
      <c r="R6" s="65">
        <f>'русский язык'!T44</f>
        <v>0</v>
      </c>
      <c r="S6" s="66">
        <f>'русский язык'!U44</f>
        <v>0</v>
      </c>
      <c r="T6" s="147"/>
      <c r="U6" s="102"/>
      <c r="V6" s="39"/>
      <c r="W6" s="39"/>
      <c r="X6" s="39"/>
      <c r="Y6" s="1"/>
      <c r="Z6" s="1"/>
      <c r="AA6" s="1"/>
      <c r="AB6" s="1"/>
      <c r="AC6" s="1"/>
      <c r="AD6" s="1"/>
      <c r="AE6" s="1"/>
      <c r="AF6" s="1"/>
      <c r="AG6" s="1"/>
      <c r="AH6" s="1"/>
      <c r="AI6" s="1"/>
      <c r="AJ6" s="1"/>
      <c r="AK6" s="1"/>
      <c r="AL6" s="1"/>
      <c r="AM6" s="1"/>
    </row>
    <row r="7" spans="1:39" ht="18" x14ac:dyDescent="0.25">
      <c r="A7" s="39"/>
      <c r="B7" s="27" t="s">
        <v>4</v>
      </c>
      <c r="C7" s="35" t="e">
        <f>'русский язык'!D46</f>
        <v>#DIV/0!</v>
      </c>
      <c r="D7" s="35" t="e">
        <f>'русский язык'!E46</f>
        <v>#DIV/0!</v>
      </c>
      <c r="E7" s="35" t="e">
        <f>'русский язык'!F46</f>
        <v>#DIV/0!</v>
      </c>
      <c r="F7" s="35" t="e">
        <f>'русский язык'!G46</f>
        <v>#DIV/0!</v>
      </c>
      <c r="G7" s="35" t="e">
        <f>'русский язык'!H46</f>
        <v>#DIV/0!</v>
      </c>
      <c r="H7" s="35" t="e">
        <f>'русский язык'!J46</f>
        <v>#DIV/0!</v>
      </c>
      <c r="I7" s="35" t="e">
        <f>'русский язык'!K46</f>
        <v>#DIV/0!</v>
      </c>
      <c r="J7" s="35" t="e">
        <f>'русский язык'!L46</f>
        <v>#DIV/0!</v>
      </c>
      <c r="K7" s="35" t="e">
        <f>'русский язык'!M46</f>
        <v>#DIV/0!</v>
      </c>
      <c r="L7" s="35" t="e">
        <f>'русский язык'!N46</f>
        <v>#DIV/0!</v>
      </c>
      <c r="M7" s="35" t="e">
        <f>'русский язык'!O46</f>
        <v>#DIV/0!</v>
      </c>
      <c r="N7" s="35" t="e">
        <f>'русский язык'!P46</f>
        <v>#DIV/0!</v>
      </c>
      <c r="O7" s="35" t="e">
        <f>'русский язык'!Q46</f>
        <v>#DIV/0!</v>
      </c>
      <c r="P7" s="35" t="e">
        <f>'русский язык'!R46</f>
        <v>#DIV/0!</v>
      </c>
      <c r="Q7" s="35" t="e">
        <f>'русский язык'!S46</f>
        <v>#DIV/0!</v>
      </c>
      <c r="R7" s="35" t="e">
        <f>'русский язык'!T46</f>
        <v>#DIV/0!</v>
      </c>
      <c r="S7" s="35" t="e">
        <f>'русский язык'!U46</f>
        <v>#DIV/0!</v>
      </c>
      <c r="T7" s="148"/>
      <c r="U7" s="102"/>
      <c r="V7" s="39"/>
      <c r="W7" s="39"/>
      <c r="X7" s="39"/>
      <c r="Y7" s="1"/>
      <c r="Z7" s="1"/>
      <c r="AA7" s="1"/>
      <c r="AB7" s="1"/>
      <c r="AC7" s="1"/>
      <c r="AD7" s="1"/>
      <c r="AE7" s="1"/>
      <c r="AF7" s="1"/>
      <c r="AG7" s="1"/>
      <c r="AH7" s="1"/>
      <c r="AI7" s="1"/>
      <c r="AJ7" s="1"/>
      <c r="AK7" s="1"/>
      <c r="AL7" s="1"/>
      <c r="AM7" s="1"/>
    </row>
    <row r="8" spans="1:39" ht="18" x14ac:dyDescent="0.25">
      <c r="A8" s="39"/>
      <c r="B8" s="30" t="s">
        <v>59</v>
      </c>
      <c r="C8" s="41">
        <f>'русский язык'!$C$45</f>
        <v>0</v>
      </c>
      <c r="D8" s="42" t="str">
        <f>IF(C8="","","чел.")</f>
        <v>чел.</v>
      </c>
      <c r="E8" s="39"/>
      <c r="F8" s="102"/>
      <c r="G8" s="102"/>
      <c r="H8" s="102"/>
      <c r="I8" s="102"/>
      <c r="J8" s="102"/>
      <c r="K8" s="102"/>
      <c r="L8" s="102"/>
      <c r="M8" s="102"/>
      <c r="N8" s="102"/>
      <c r="O8" s="102"/>
      <c r="P8" s="102"/>
      <c r="Q8" s="102"/>
      <c r="R8" s="102"/>
      <c r="S8" s="102"/>
      <c r="T8" s="102"/>
      <c r="U8" s="102"/>
      <c r="V8" s="39"/>
      <c r="W8" s="39"/>
      <c r="X8" s="39"/>
      <c r="Y8" s="1"/>
      <c r="Z8" s="1"/>
      <c r="AA8" s="1"/>
      <c r="AB8" s="1"/>
      <c r="AC8" s="1"/>
      <c r="AD8" s="1"/>
      <c r="AE8" s="1"/>
      <c r="AF8" s="1"/>
      <c r="AG8" s="1"/>
      <c r="AH8" s="1"/>
      <c r="AI8" s="1"/>
      <c r="AJ8" s="1"/>
      <c r="AK8" s="1"/>
      <c r="AL8" s="1"/>
      <c r="AM8" s="1"/>
    </row>
    <row r="9" spans="1:39" ht="18" x14ac:dyDescent="0.25">
      <c r="A9" s="39"/>
      <c r="B9" s="5"/>
      <c r="C9" s="102"/>
      <c r="D9" s="102"/>
      <c r="E9" s="102"/>
      <c r="F9" s="102"/>
      <c r="G9" s="102"/>
      <c r="H9" s="102"/>
      <c r="I9" s="102"/>
      <c r="J9" s="102"/>
      <c r="K9" s="102"/>
      <c r="L9" s="102"/>
      <c r="M9" s="102"/>
      <c r="N9" s="102"/>
      <c r="O9" s="102"/>
      <c r="P9" s="102"/>
      <c r="Q9" s="102"/>
      <c r="R9" s="102"/>
      <c r="S9" s="102"/>
      <c r="T9" s="102"/>
      <c r="U9" s="102"/>
      <c r="V9" s="39"/>
      <c r="W9" s="39"/>
      <c r="X9" s="39"/>
      <c r="Y9" s="1"/>
      <c r="Z9" s="1"/>
      <c r="AA9" s="1"/>
      <c r="AB9" s="1"/>
      <c r="AC9" s="1"/>
      <c r="AD9" s="1"/>
      <c r="AE9" s="1"/>
      <c r="AF9" s="1"/>
      <c r="AG9" s="1"/>
      <c r="AH9" s="1"/>
      <c r="AI9" s="1"/>
      <c r="AJ9" s="1"/>
      <c r="AK9" s="1"/>
      <c r="AL9" s="1"/>
      <c r="AM9" s="1"/>
    </row>
    <row r="10" spans="1:39" ht="31.5" x14ac:dyDescent="0.25">
      <c r="A10" s="39"/>
      <c r="B10" s="36" t="s">
        <v>68</v>
      </c>
      <c r="C10" s="215" t="s">
        <v>62</v>
      </c>
      <c r="D10" s="215"/>
      <c r="E10" s="101" t="s">
        <v>63</v>
      </c>
      <c r="F10" s="47" t="s">
        <v>64</v>
      </c>
      <c r="G10" s="47" t="s">
        <v>65</v>
      </c>
      <c r="H10" s="47" t="s">
        <v>66</v>
      </c>
      <c r="I10" s="47" t="s">
        <v>67</v>
      </c>
      <c r="J10" s="102"/>
      <c r="K10" s="102"/>
      <c r="L10" s="102"/>
      <c r="M10" s="102"/>
      <c r="N10" s="102"/>
      <c r="O10" s="68"/>
      <c r="P10" s="68"/>
      <c r="Q10" s="68"/>
      <c r="R10" s="68"/>
      <c r="S10" s="68"/>
      <c r="T10" s="68"/>
      <c r="U10" s="68"/>
      <c r="V10" s="78"/>
      <c r="W10" s="78"/>
      <c r="X10" s="39"/>
      <c r="Y10" s="1"/>
      <c r="Z10" s="1"/>
      <c r="AA10" s="1"/>
      <c r="AB10" s="1"/>
      <c r="AC10" s="1"/>
      <c r="AD10" s="1"/>
      <c r="AE10" s="1"/>
      <c r="AF10" s="1"/>
      <c r="AG10" s="1"/>
      <c r="AH10" s="1"/>
      <c r="AI10" s="1"/>
      <c r="AJ10" s="1"/>
      <c r="AK10" s="1"/>
      <c r="AL10" s="1"/>
      <c r="AM10" s="1"/>
    </row>
    <row r="11" spans="1:39" ht="22.5" customHeight="1" x14ac:dyDescent="0.25">
      <c r="A11" s="39"/>
      <c r="B11" s="136" t="s">
        <v>161</v>
      </c>
      <c r="C11" s="208">
        <f>'русский язык'!$C$49</f>
        <v>0</v>
      </c>
      <c r="D11" s="209"/>
      <c r="E11" s="212">
        <f>'русский язык'!$C$44</f>
        <v>0</v>
      </c>
      <c r="F11" s="43" t="str">
        <f>IF('русский язык'!Z49=0,"-",'русский язык'!$Z$49)</f>
        <v>-</v>
      </c>
      <c r="G11" s="43" t="str">
        <f>IF('русский язык'!Z48=0,"-",'русский язык'!$Z$48)</f>
        <v>-</v>
      </c>
      <c r="H11" s="43" t="str">
        <f>IF('русский язык'!Z51=0,"-",'русский язык'!$Z$51)</f>
        <v>-</v>
      </c>
      <c r="I11" s="43" t="str">
        <f>IF('русский язык'!Z50=0,"-",'русский язык'!$Z$50)</f>
        <v>-</v>
      </c>
      <c r="J11" s="102"/>
      <c r="K11" s="102"/>
      <c r="L11" s="102"/>
      <c r="M11" s="102"/>
      <c r="N11" s="102"/>
      <c r="O11" s="78"/>
      <c r="P11" s="78"/>
      <c r="Q11" s="78"/>
      <c r="R11" s="78"/>
      <c r="S11" s="78"/>
      <c r="T11" s="78"/>
      <c r="U11" s="78"/>
      <c r="V11" s="78"/>
      <c r="W11" s="78"/>
      <c r="X11" s="39"/>
      <c r="Y11" s="1"/>
      <c r="Z11" s="1"/>
      <c r="AA11" s="1"/>
      <c r="AB11" s="1"/>
      <c r="AC11" s="1"/>
      <c r="AD11" s="1"/>
      <c r="AE11" s="1"/>
      <c r="AF11" s="1"/>
      <c r="AG11" s="1"/>
      <c r="AH11" s="1"/>
      <c r="AI11" s="1"/>
      <c r="AJ11" s="1"/>
      <c r="AK11" s="1"/>
      <c r="AL11" s="1"/>
      <c r="AM11" s="1"/>
    </row>
    <row r="12" spans="1:39" ht="24" customHeight="1" x14ac:dyDescent="0.25">
      <c r="A12" s="39"/>
      <c r="B12" s="116" t="s">
        <v>4</v>
      </c>
      <c r="C12" s="210"/>
      <c r="D12" s="211"/>
      <c r="E12" s="213"/>
      <c r="F12" s="117" t="e">
        <f>'русский язык'!$AA$49</f>
        <v>#DIV/0!</v>
      </c>
      <c r="G12" s="117" t="e">
        <f>'русский язык'!$AA$48</f>
        <v>#DIV/0!</v>
      </c>
      <c r="H12" s="117" t="e">
        <f>'русский язык'!$AA$51</f>
        <v>#DIV/0!</v>
      </c>
      <c r="I12" s="117" t="e">
        <f>'русский язык'!$AA$50</f>
        <v>#DIV/0!</v>
      </c>
      <c r="J12" s="102"/>
      <c r="K12" s="102"/>
      <c r="L12" s="102"/>
      <c r="M12" s="102"/>
      <c r="N12" s="102"/>
      <c r="O12" s="78"/>
      <c r="P12" s="78"/>
      <c r="Q12" s="78"/>
      <c r="R12" s="78"/>
      <c r="S12" s="78"/>
      <c r="T12" s="78"/>
      <c r="U12" s="78"/>
      <c r="V12" s="78"/>
      <c r="W12" s="78"/>
      <c r="X12" s="39"/>
      <c r="AC12" s="1"/>
      <c r="AD12" s="1"/>
      <c r="AE12" s="1"/>
      <c r="AF12" s="1"/>
      <c r="AG12" s="1"/>
      <c r="AH12" s="1"/>
      <c r="AI12" s="1"/>
      <c r="AJ12" s="1"/>
      <c r="AK12" s="1"/>
      <c r="AL12" s="1"/>
      <c r="AM12" s="1"/>
    </row>
    <row r="13" spans="1:39" ht="21" customHeight="1" x14ac:dyDescent="0.25">
      <c r="A13" s="39"/>
      <c r="B13" s="82" t="s">
        <v>97</v>
      </c>
      <c r="C13" s="214" t="e">
        <f>(F11+G11)/E11</f>
        <v>#VALUE!</v>
      </c>
      <c r="D13" s="214"/>
      <c r="E13" s="102"/>
      <c r="F13" s="102"/>
      <c r="G13" s="102"/>
      <c r="H13" s="102"/>
      <c r="I13" s="102"/>
      <c r="J13" s="102"/>
      <c r="K13" s="102"/>
      <c r="L13" s="102"/>
      <c r="M13" s="102"/>
      <c r="N13" s="102"/>
      <c r="O13" s="78"/>
      <c r="P13" s="78"/>
      <c r="Q13" s="78"/>
      <c r="R13" s="78"/>
      <c r="S13" s="78"/>
      <c r="T13" s="78"/>
      <c r="U13" s="78"/>
      <c r="V13" s="78"/>
      <c r="W13" s="78"/>
      <c r="X13" s="39"/>
      <c r="Y13" s="1"/>
      <c r="Z13" s="1"/>
      <c r="AA13" s="1"/>
      <c r="AB13" s="1"/>
      <c r="AC13" s="1"/>
      <c r="AD13" s="1"/>
      <c r="AE13" s="1"/>
      <c r="AF13" s="1"/>
      <c r="AG13" s="1"/>
      <c r="AH13" s="1"/>
      <c r="AI13" s="1"/>
      <c r="AJ13" s="1"/>
      <c r="AK13" s="1"/>
      <c r="AL13" s="1"/>
      <c r="AM13" s="1"/>
    </row>
    <row r="14" spans="1:39" ht="21" customHeight="1" x14ac:dyDescent="0.25">
      <c r="A14" s="39"/>
      <c r="B14" s="5"/>
      <c r="C14" s="102"/>
      <c r="D14" s="102"/>
      <c r="E14" s="102"/>
      <c r="F14" s="102"/>
      <c r="G14" s="102"/>
      <c r="H14" s="102"/>
      <c r="I14" s="102"/>
      <c r="J14" s="102"/>
      <c r="K14" s="102"/>
      <c r="L14" s="102"/>
      <c r="M14" s="102"/>
      <c r="N14" s="216" t="s">
        <v>71</v>
      </c>
      <c r="O14" s="216"/>
      <c r="P14" s="216"/>
      <c r="Q14" s="216"/>
      <c r="R14" s="216"/>
      <c r="S14" s="227" t="s">
        <v>72</v>
      </c>
      <c r="T14" s="228"/>
      <c r="U14" s="115" t="s">
        <v>4</v>
      </c>
      <c r="V14" s="78"/>
      <c r="W14" s="39"/>
      <c r="X14" s="39"/>
      <c r="Y14" s="1"/>
      <c r="Z14" s="1"/>
      <c r="AA14" s="1"/>
      <c r="AB14" s="1"/>
      <c r="AC14" s="1"/>
      <c r="AD14" s="1"/>
      <c r="AE14" s="1"/>
      <c r="AF14" s="1"/>
      <c r="AG14" s="1"/>
      <c r="AH14" s="1"/>
      <c r="AI14" s="1"/>
      <c r="AJ14" s="1"/>
      <c r="AK14" s="1"/>
      <c r="AL14" s="1"/>
      <c r="AM14" s="1"/>
    </row>
    <row r="15" spans="1:39" ht="24" customHeight="1" x14ac:dyDescent="0.25">
      <c r="A15" s="39"/>
      <c r="B15" s="206" t="s">
        <v>57</v>
      </c>
      <c r="C15" s="206"/>
      <c r="D15" s="206"/>
      <c r="E15" s="206"/>
      <c r="F15" s="206"/>
      <c r="G15" s="206"/>
      <c r="H15" s="206"/>
      <c r="I15" s="206"/>
      <c r="J15" s="206"/>
      <c r="K15" s="74" t="s">
        <v>91</v>
      </c>
      <c r="L15" s="74" t="s">
        <v>4</v>
      </c>
      <c r="M15" s="70"/>
      <c r="N15" s="215" t="s">
        <v>73</v>
      </c>
      <c r="O15" s="215"/>
      <c r="P15" s="215"/>
      <c r="Q15" s="215"/>
      <c r="R15" s="215"/>
      <c r="S15" s="200">
        <v>4.5</v>
      </c>
      <c r="T15" s="201"/>
      <c r="U15" s="77" t="e">
        <f>'русский язык'!$J$45</f>
        <v>#DIV/0!</v>
      </c>
      <c r="V15" s="78"/>
      <c r="W15" s="39"/>
      <c r="X15" s="39"/>
      <c r="Y15" s="1"/>
      <c r="Z15" s="1"/>
      <c r="AA15" s="1"/>
      <c r="AB15" s="1"/>
      <c r="AC15" s="1"/>
      <c r="AD15" s="1"/>
      <c r="AE15" s="1"/>
      <c r="AF15" s="1"/>
      <c r="AG15" s="1"/>
      <c r="AH15" s="1"/>
      <c r="AI15" s="1"/>
      <c r="AJ15" s="1"/>
      <c r="AK15" s="1"/>
      <c r="AL15" s="1"/>
      <c r="AM15" s="1"/>
    </row>
    <row r="16" spans="1:39" ht="19.5" customHeight="1" x14ac:dyDescent="0.25">
      <c r="A16" s="39"/>
      <c r="B16" s="205" t="s">
        <v>54</v>
      </c>
      <c r="C16" s="205"/>
      <c r="D16" s="205"/>
      <c r="E16" s="205"/>
      <c r="F16" s="205"/>
      <c r="G16" s="205"/>
      <c r="H16" s="205"/>
      <c r="I16" s="205"/>
      <c r="J16" s="205"/>
      <c r="K16" s="48">
        <f>'русский язык'!$I$51</f>
        <v>0</v>
      </c>
      <c r="L16" s="49" t="e">
        <f>K16/E11</f>
        <v>#DIV/0!</v>
      </c>
      <c r="M16" s="71"/>
      <c r="N16" s="215" t="s">
        <v>74</v>
      </c>
      <c r="O16" s="215"/>
      <c r="P16" s="215"/>
      <c r="Q16" s="215"/>
      <c r="R16" s="215"/>
      <c r="S16" s="200">
        <v>11</v>
      </c>
      <c r="T16" s="201"/>
      <c r="U16" s="77" t="e">
        <f>'русский язык'!$Q$46</f>
        <v>#DIV/0!</v>
      </c>
      <c r="V16" s="78"/>
      <c r="W16" s="39"/>
      <c r="X16" s="39"/>
      <c r="Y16" s="1"/>
      <c r="Z16" s="1"/>
      <c r="AA16" s="1"/>
      <c r="AB16" s="1"/>
      <c r="AC16" s="1"/>
      <c r="AD16" s="1"/>
      <c r="AE16" s="1"/>
      <c r="AF16" s="1"/>
      <c r="AG16" s="1"/>
      <c r="AH16" s="1"/>
      <c r="AI16" s="1"/>
      <c r="AJ16" s="1"/>
      <c r="AK16" s="1"/>
      <c r="AL16" s="1"/>
      <c r="AM16" s="1"/>
    </row>
    <row r="17" spans="1:39" ht="26.25" customHeight="1" x14ac:dyDescent="0.25">
      <c r="A17" s="39"/>
      <c r="B17" s="205" t="s">
        <v>55</v>
      </c>
      <c r="C17" s="205"/>
      <c r="D17" s="205"/>
      <c r="E17" s="205"/>
      <c r="F17" s="205"/>
      <c r="G17" s="205"/>
      <c r="H17" s="205"/>
      <c r="I17" s="205"/>
      <c r="J17" s="205"/>
      <c r="K17" s="48">
        <f>'русский язык'!$I$50</f>
        <v>0</v>
      </c>
      <c r="L17" s="49" t="e">
        <f>K17/E11</f>
        <v>#DIV/0!</v>
      </c>
      <c r="M17" s="71"/>
      <c r="N17" s="215" t="s">
        <v>75</v>
      </c>
      <c r="O17" s="215"/>
      <c r="P17" s="215"/>
      <c r="Q17" s="215"/>
      <c r="R17" s="215"/>
      <c r="S17" s="202" t="s">
        <v>93</v>
      </c>
      <c r="T17" s="203"/>
      <c r="U17" s="77" t="e">
        <f>'русский язык'!$H$45</f>
        <v>#DIV/0!</v>
      </c>
      <c r="V17" s="78"/>
      <c r="W17" s="39"/>
      <c r="X17" s="39"/>
      <c r="Y17" s="1"/>
      <c r="Z17" s="1"/>
      <c r="AA17" s="1"/>
      <c r="AB17" s="1"/>
      <c r="AC17" s="1"/>
      <c r="AD17" s="1"/>
      <c r="AE17" s="1"/>
      <c r="AF17" s="1"/>
      <c r="AG17" s="1"/>
      <c r="AH17" s="1"/>
      <c r="AI17" s="1"/>
      <c r="AJ17" s="1"/>
      <c r="AK17" s="1"/>
      <c r="AL17" s="1"/>
      <c r="AM17" s="1"/>
    </row>
    <row r="18" spans="1:39" ht="20.25" customHeight="1" x14ac:dyDescent="0.25">
      <c r="A18" s="39"/>
      <c r="B18" s="44"/>
      <c r="C18" s="44"/>
      <c r="D18" s="44"/>
      <c r="E18" s="44"/>
      <c r="F18" s="44"/>
      <c r="G18" s="44"/>
      <c r="H18" s="44"/>
      <c r="I18" s="44"/>
      <c r="J18" s="44"/>
      <c r="K18" s="50"/>
      <c r="L18" s="45"/>
      <c r="M18" s="69"/>
      <c r="N18" s="215" t="s">
        <v>76</v>
      </c>
      <c r="O18" s="215"/>
      <c r="P18" s="215"/>
      <c r="Q18" s="215"/>
      <c r="R18" s="215"/>
      <c r="S18" s="200" t="s">
        <v>77</v>
      </c>
      <c r="T18" s="201"/>
      <c r="U18" s="77" t="e">
        <f>'русский язык'!$F$45</f>
        <v>#DIV/0!</v>
      </c>
      <c r="V18" s="78"/>
      <c r="W18" s="39"/>
      <c r="X18" s="39"/>
      <c r="Y18" s="1"/>
      <c r="Z18" s="1"/>
      <c r="AA18" s="1"/>
      <c r="AB18" s="1"/>
      <c r="AC18" s="1"/>
      <c r="AD18" s="1"/>
      <c r="AE18" s="1"/>
      <c r="AF18" s="1"/>
      <c r="AG18" s="1"/>
      <c r="AH18" s="1"/>
      <c r="AI18" s="1"/>
      <c r="AJ18" s="1"/>
      <c r="AK18" s="1"/>
      <c r="AL18" s="1"/>
      <c r="AM18" s="1"/>
    </row>
    <row r="19" spans="1:39" ht="21.75" customHeight="1" x14ac:dyDescent="0.25">
      <c r="A19" s="39"/>
      <c r="B19" s="207" t="s">
        <v>58</v>
      </c>
      <c r="C19" s="207"/>
      <c r="D19" s="207"/>
      <c r="E19" s="207"/>
      <c r="F19" s="207"/>
      <c r="G19" s="207"/>
      <c r="H19" s="207"/>
      <c r="I19" s="207"/>
      <c r="J19" s="207"/>
      <c r="K19" s="73" t="s">
        <v>91</v>
      </c>
      <c r="L19" s="73" t="s">
        <v>4</v>
      </c>
      <c r="M19" s="70"/>
      <c r="N19" s="217" t="s">
        <v>78</v>
      </c>
      <c r="O19" s="217"/>
      <c r="P19" s="217"/>
      <c r="Q19" s="217"/>
      <c r="R19" s="217"/>
      <c r="S19" s="200" t="s">
        <v>79</v>
      </c>
      <c r="T19" s="201"/>
      <c r="U19" s="118" t="e">
        <f>'русский язык'!$E$45</f>
        <v>#DIV/0!</v>
      </c>
      <c r="V19" s="78"/>
      <c r="W19" s="39"/>
      <c r="X19" s="39"/>
      <c r="Y19" s="1"/>
      <c r="Z19" s="1"/>
      <c r="AA19" s="1"/>
      <c r="AB19" s="1"/>
      <c r="AC19" s="1"/>
      <c r="AD19" s="1"/>
      <c r="AE19" s="1"/>
      <c r="AF19" s="1"/>
      <c r="AG19" s="1"/>
      <c r="AH19" s="1"/>
      <c r="AI19" s="1"/>
      <c r="AJ19" s="1"/>
      <c r="AK19" s="1"/>
      <c r="AL19" s="1"/>
      <c r="AM19" s="1"/>
    </row>
    <row r="20" spans="1:39" ht="18" customHeight="1" x14ac:dyDescent="0.25">
      <c r="A20" s="39"/>
      <c r="B20" s="205" t="s">
        <v>54</v>
      </c>
      <c r="C20" s="205"/>
      <c r="D20" s="205"/>
      <c r="E20" s="205"/>
      <c r="F20" s="205"/>
      <c r="G20" s="205"/>
      <c r="H20" s="205"/>
      <c r="I20" s="205"/>
      <c r="J20" s="205"/>
      <c r="K20" s="29">
        <f>'русский язык'!$W$51</f>
        <v>0</v>
      </c>
      <c r="L20" s="34" t="e">
        <f>K20/E11</f>
        <v>#DIV/0!</v>
      </c>
      <c r="M20" s="71"/>
      <c r="N20" s="215" t="s">
        <v>80</v>
      </c>
      <c r="O20" s="215"/>
      <c r="P20" s="215"/>
      <c r="Q20" s="215"/>
      <c r="R20" s="215"/>
      <c r="S20" s="225" t="s">
        <v>104</v>
      </c>
      <c r="T20" s="226"/>
      <c r="U20" s="77" t="e">
        <f>'русский язык'!$O$45</f>
        <v>#DIV/0!</v>
      </c>
      <c r="V20" s="78"/>
      <c r="W20" s="39"/>
      <c r="X20" s="39"/>
      <c r="Y20" s="1"/>
      <c r="Z20" s="1"/>
      <c r="AA20" s="1"/>
      <c r="AB20" s="1"/>
      <c r="AC20" s="1"/>
      <c r="AD20" s="1"/>
      <c r="AE20" s="1"/>
      <c r="AF20" s="1"/>
      <c r="AG20" s="1"/>
      <c r="AH20" s="1"/>
      <c r="AI20" s="1"/>
      <c r="AJ20" s="1"/>
      <c r="AK20" s="1"/>
      <c r="AL20" s="1"/>
      <c r="AM20" s="1"/>
    </row>
    <row r="21" spans="1:39" ht="18" customHeight="1" x14ac:dyDescent="0.25">
      <c r="A21" s="39"/>
      <c r="B21" s="205" t="s">
        <v>55</v>
      </c>
      <c r="C21" s="205"/>
      <c r="D21" s="205"/>
      <c r="E21" s="205"/>
      <c r="F21" s="205"/>
      <c r="G21" s="205"/>
      <c r="H21" s="205"/>
      <c r="I21" s="205"/>
      <c r="J21" s="205"/>
      <c r="K21" s="29">
        <f>'русский язык'!$W$50</f>
        <v>0</v>
      </c>
      <c r="L21" s="34" t="e">
        <f>K21/E11</f>
        <v>#DIV/0!</v>
      </c>
      <c r="M21" s="71"/>
      <c r="N21" s="215" t="s">
        <v>81</v>
      </c>
      <c r="O21" s="215"/>
      <c r="P21" s="215"/>
      <c r="Q21" s="215"/>
      <c r="R21" s="215"/>
      <c r="S21" s="200" t="s">
        <v>92</v>
      </c>
      <c r="T21" s="201"/>
      <c r="U21" s="77" t="e">
        <f>'русский язык'!$N$45</f>
        <v>#DIV/0!</v>
      </c>
      <c r="V21" s="78"/>
      <c r="W21" s="39"/>
      <c r="X21" s="39"/>
      <c r="Y21" s="1"/>
      <c r="Z21" s="1"/>
      <c r="AA21" s="1"/>
      <c r="AB21" s="1"/>
      <c r="AC21" s="1"/>
      <c r="AD21" s="1"/>
      <c r="AE21" s="1"/>
      <c r="AF21" s="1"/>
      <c r="AG21" s="1"/>
      <c r="AH21" s="1"/>
      <c r="AI21" s="1"/>
      <c r="AJ21" s="1"/>
      <c r="AK21" s="1"/>
      <c r="AL21" s="1"/>
      <c r="AM21" s="1"/>
    </row>
    <row r="22" spans="1:39" ht="18" x14ac:dyDescent="0.25">
      <c r="A22" s="39"/>
      <c r="B22" s="40"/>
      <c r="C22" s="102"/>
      <c r="D22" s="102"/>
      <c r="E22" s="102"/>
      <c r="F22" s="102"/>
      <c r="G22" s="102"/>
      <c r="H22" s="102"/>
      <c r="I22" s="102"/>
      <c r="J22" s="102"/>
      <c r="K22" s="102"/>
      <c r="L22" s="102"/>
      <c r="M22" s="72"/>
      <c r="N22" s="72"/>
      <c r="O22" s="102"/>
      <c r="P22" s="102"/>
      <c r="Q22" s="102"/>
      <c r="R22" s="102"/>
      <c r="S22" s="102"/>
      <c r="T22" s="102"/>
      <c r="U22" s="102"/>
      <c r="V22" s="39"/>
      <c r="W22" s="39"/>
      <c r="X22" s="39"/>
      <c r="Y22" s="1"/>
      <c r="Z22" s="1"/>
      <c r="AA22" s="1"/>
      <c r="AB22" s="1"/>
      <c r="AC22" s="1"/>
      <c r="AD22" s="1"/>
      <c r="AE22" s="1"/>
      <c r="AF22" s="1"/>
      <c r="AG22" s="1"/>
      <c r="AH22" s="1"/>
      <c r="AI22" s="1"/>
      <c r="AJ22" s="1"/>
      <c r="AK22" s="1"/>
      <c r="AL22" s="1"/>
      <c r="AM22" s="1"/>
    </row>
    <row r="23" spans="1:39" ht="31.5" customHeight="1" x14ac:dyDescent="0.25">
      <c r="A23" s="39"/>
      <c r="B23" s="224" t="s">
        <v>94</v>
      </c>
      <c r="C23" s="224"/>
      <c r="D23" s="224"/>
      <c r="E23" s="224"/>
      <c r="F23" s="224"/>
      <c r="G23" s="224"/>
      <c r="H23" s="224"/>
      <c r="I23" s="224"/>
      <c r="J23" s="224"/>
      <c r="K23" s="224"/>
      <c r="L23" s="224"/>
      <c r="M23" s="224"/>
      <c r="N23" s="224"/>
      <c r="O23" s="224"/>
      <c r="P23" s="224"/>
      <c r="Q23" s="224"/>
      <c r="R23" s="224"/>
      <c r="S23" s="224"/>
      <c r="T23" s="224"/>
      <c r="U23" s="224"/>
      <c r="V23" s="224"/>
      <c r="W23" s="39"/>
      <c r="X23" s="39"/>
      <c r="Y23" s="1"/>
      <c r="Z23" s="1"/>
      <c r="AA23" s="1"/>
      <c r="AB23" s="1"/>
      <c r="AC23" s="1"/>
      <c r="AD23" s="1"/>
      <c r="AE23" s="1"/>
      <c r="AF23" s="1"/>
      <c r="AG23" s="1"/>
      <c r="AH23" s="1"/>
      <c r="AI23" s="1"/>
      <c r="AJ23" s="1"/>
      <c r="AK23" s="1"/>
      <c r="AL23" s="1"/>
      <c r="AM23" s="1"/>
    </row>
    <row r="24" spans="1:39" ht="8.25" customHeight="1" x14ac:dyDescent="0.25">
      <c r="A24" s="39"/>
      <c r="B24" s="78"/>
      <c r="C24" s="78"/>
      <c r="D24" s="78"/>
      <c r="E24" s="78"/>
      <c r="F24" s="78"/>
      <c r="G24" s="78"/>
      <c r="H24" s="39"/>
      <c r="I24" s="39"/>
      <c r="J24" s="39"/>
      <c r="K24" s="39"/>
      <c r="L24" s="39"/>
      <c r="M24" s="39"/>
      <c r="N24" s="39"/>
      <c r="O24" s="39"/>
      <c r="P24" s="39"/>
      <c r="Q24" s="39"/>
      <c r="R24" s="39"/>
      <c r="S24" s="39"/>
      <c r="T24" s="39"/>
      <c r="U24" s="39"/>
      <c r="V24" s="39"/>
      <c r="W24" s="39"/>
      <c r="X24" s="39"/>
      <c r="Y24" s="1"/>
      <c r="Z24" s="1"/>
      <c r="AA24" s="1"/>
      <c r="AB24" s="1"/>
      <c r="AC24" s="1"/>
      <c r="AD24" s="1"/>
      <c r="AE24" s="1"/>
      <c r="AF24" s="1"/>
      <c r="AG24" s="1"/>
      <c r="AH24" s="1"/>
      <c r="AI24" s="1"/>
      <c r="AJ24" s="1"/>
      <c r="AK24" s="1"/>
      <c r="AL24" s="1"/>
      <c r="AM24" s="1"/>
    </row>
    <row r="25" spans="1:39" ht="30" customHeight="1" x14ac:dyDescent="0.25">
      <c r="A25" s="39"/>
      <c r="B25" s="221" t="s">
        <v>72</v>
      </c>
      <c r="C25" s="221"/>
      <c r="D25" s="221"/>
      <c r="E25" s="221"/>
      <c r="F25" s="223" t="s">
        <v>95</v>
      </c>
      <c r="G25" s="223"/>
      <c r="H25" s="235" t="s">
        <v>96</v>
      </c>
      <c r="I25" s="236"/>
      <c r="J25" s="236"/>
      <c r="K25" s="236"/>
      <c r="L25" s="236"/>
      <c r="M25" s="236"/>
      <c r="N25" s="236"/>
      <c r="O25" s="236"/>
      <c r="P25" s="221" t="s">
        <v>137</v>
      </c>
      <c r="Q25" s="221"/>
      <c r="R25" s="221"/>
      <c r="S25" s="221"/>
      <c r="T25" s="221"/>
      <c r="U25" s="221"/>
      <c r="V25" s="221"/>
      <c r="W25" s="221"/>
      <c r="X25" s="221"/>
      <c r="Y25" s="1"/>
      <c r="Z25" s="1"/>
      <c r="AA25" s="1"/>
      <c r="AB25" s="1"/>
      <c r="AC25" s="1"/>
      <c r="AD25" s="1"/>
      <c r="AE25" s="1"/>
      <c r="AF25" s="1"/>
      <c r="AG25" s="1"/>
      <c r="AH25" s="1"/>
      <c r="AI25" s="1"/>
      <c r="AJ25" s="1"/>
      <c r="AK25" s="1"/>
      <c r="AL25" s="1"/>
      <c r="AM25" s="1"/>
    </row>
    <row r="26" spans="1:39" ht="48" customHeight="1" x14ac:dyDescent="0.25">
      <c r="A26" s="39"/>
      <c r="B26" s="222" t="s">
        <v>140</v>
      </c>
      <c r="C26" s="222"/>
      <c r="D26" s="222"/>
      <c r="E26" s="222"/>
      <c r="F26" s="229" t="e">
        <f>'русский язык'!$E$45</f>
        <v>#DIV/0!</v>
      </c>
      <c r="G26" s="229"/>
      <c r="H26" s="232" t="e">
        <f>IF(F26&lt;50%,"Невнимательность.","")</f>
        <v>#DIV/0!</v>
      </c>
      <c r="I26" s="233"/>
      <c r="J26" s="233"/>
      <c r="K26" s="233"/>
      <c r="L26" s="233"/>
      <c r="M26" s="233"/>
      <c r="N26" s="233"/>
      <c r="O26" s="234"/>
      <c r="P26" s="232" t="str">
        <f>'русский язык'!$CA$55</f>
        <v/>
      </c>
      <c r="Q26" s="233"/>
      <c r="R26" s="233"/>
      <c r="S26" s="233"/>
      <c r="T26" s="233"/>
      <c r="U26" s="233"/>
      <c r="V26" s="233"/>
      <c r="W26" s="233"/>
      <c r="X26" s="234"/>
      <c r="Y26" s="1"/>
      <c r="Z26" s="1"/>
      <c r="AA26" s="1"/>
      <c r="AB26" s="1"/>
      <c r="AC26" s="1"/>
      <c r="AD26" s="1"/>
      <c r="AE26" s="1"/>
      <c r="AF26" s="1"/>
      <c r="AG26" s="1"/>
      <c r="AH26" s="1"/>
      <c r="AI26" s="1"/>
      <c r="AJ26" s="1"/>
      <c r="AK26" s="1"/>
      <c r="AL26" s="1"/>
      <c r="AM26" s="1"/>
    </row>
    <row r="27" spans="1:39" ht="42.75" customHeight="1" x14ac:dyDescent="0.25">
      <c r="A27" s="39"/>
      <c r="B27" s="222" t="s">
        <v>119</v>
      </c>
      <c r="C27" s="222"/>
      <c r="D27" s="222"/>
      <c r="E27" s="222"/>
      <c r="F27" s="229" t="e">
        <f>'русский язык'!$F$46</f>
        <v>#DIV/0!</v>
      </c>
      <c r="G27" s="229"/>
      <c r="H27" s="232" t="e">
        <f>IF(F27&lt;50%,"Недостаточно прочное усвоение темы: Однородные члены предложения.","")</f>
        <v>#DIV/0!</v>
      </c>
      <c r="I27" s="233"/>
      <c r="J27" s="233"/>
      <c r="K27" s="233"/>
      <c r="L27" s="233"/>
      <c r="M27" s="233"/>
      <c r="N27" s="233"/>
      <c r="O27" s="234"/>
      <c r="P27" s="232" t="str">
        <f>'русский язык'!$CB$55</f>
        <v/>
      </c>
      <c r="Q27" s="233"/>
      <c r="R27" s="233"/>
      <c r="S27" s="233"/>
      <c r="T27" s="233"/>
      <c r="U27" s="233"/>
      <c r="V27" s="233"/>
      <c r="W27" s="233"/>
      <c r="X27" s="234"/>
      <c r="Y27" s="1"/>
      <c r="Z27" s="1"/>
      <c r="AA27" s="1"/>
      <c r="AB27" s="1"/>
      <c r="AC27" s="1"/>
      <c r="AD27" s="1"/>
      <c r="AE27" s="1"/>
      <c r="AF27" s="1"/>
      <c r="AG27" s="1"/>
      <c r="AH27" s="1"/>
      <c r="AI27" s="1"/>
      <c r="AJ27" s="1"/>
      <c r="AK27" s="1"/>
      <c r="AL27" s="1"/>
      <c r="AM27" s="1"/>
    </row>
    <row r="28" spans="1:39" ht="38.25" customHeight="1" x14ac:dyDescent="0.25">
      <c r="A28" s="39"/>
      <c r="B28" s="222" t="s">
        <v>141</v>
      </c>
      <c r="C28" s="222"/>
      <c r="D28" s="222"/>
      <c r="E28" s="222"/>
      <c r="F28" s="229" t="e">
        <f>'русский язык'!$G$46</f>
        <v>#DIV/0!</v>
      </c>
      <c r="G28" s="229"/>
      <c r="H28" s="232" t="e">
        <f>IF(F28&lt;50%,"Недостаточное усвоение основных языковых единиц. ","")</f>
        <v>#DIV/0!</v>
      </c>
      <c r="I28" s="233"/>
      <c r="J28" s="233"/>
      <c r="K28" s="233"/>
      <c r="L28" s="233"/>
      <c r="M28" s="233"/>
      <c r="N28" s="233"/>
      <c r="O28" s="234"/>
      <c r="P28" s="232" t="str">
        <f>'русский язык'!$CC$55</f>
        <v/>
      </c>
      <c r="Q28" s="233"/>
      <c r="R28" s="233"/>
      <c r="S28" s="233"/>
      <c r="T28" s="233"/>
      <c r="U28" s="233"/>
      <c r="V28" s="233"/>
      <c r="W28" s="233"/>
      <c r="X28" s="234"/>
      <c r="Y28" s="1"/>
      <c r="Z28" s="1"/>
      <c r="AA28" s="1"/>
      <c r="AB28" s="1"/>
      <c r="AC28" s="1"/>
      <c r="AD28" s="1"/>
      <c r="AE28" s="1"/>
      <c r="AF28" s="1"/>
      <c r="AG28" s="1"/>
      <c r="AH28" s="1"/>
      <c r="AI28" s="1"/>
      <c r="AJ28" s="1"/>
      <c r="AK28" s="1"/>
      <c r="AL28" s="1"/>
      <c r="AM28" s="1"/>
    </row>
    <row r="29" spans="1:39" ht="38.25" customHeight="1" x14ac:dyDescent="0.25">
      <c r="A29" s="39"/>
      <c r="B29" s="231" t="s">
        <v>138</v>
      </c>
      <c r="C29" s="231"/>
      <c r="D29" s="231"/>
      <c r="E29" s="231"/>
      <c r="F29" s="237" t="e">
        <f>'русский язык'!$H$46</f>
        <v>#DIV/0!</v>
      </c>
      <c r="G29" s="238"/>
      <c r="H29" s="232" t="e">
        <f>IF(F29&lt;50%,"Недостаточное усвоение основных языковых единиц. ","")</f>
        <v>#DIV/0!</v>
      </c>
      <c r="I29" s="233"/>
      <c r="J29" s="233"/>
      <c r="K29" s="233"/>
      <c r="L29" s="233"/>
      <c r="M29" s="233"/>
      <c r="N29" s="233"/>
      <c r="O29" s="234"/>
      <c r="P29" s="232" t="str">
        <f>'русский язык'!$CD$55</f>
        <v/>
      </c>
      <c r="Q29" s="233"/>
      <c r="R29" s="233"/>
      <c r="S29" s="233"/>
      <c r="T29" s="233"/>
      <c r="U29" s="233"/>
      <c r="V29" s="233"/>
      <c r="W29" s="233"/>
      <c r="X29" s="234"/>
      <c r="Y29" s="1"/>
      <c r="Z29" s="1"/>
      <c r="AA29" s="1"/>
      <c r="AB29" s="1"/>
      <c r="AC29" s="1"/>
      <c r="AD29" s="1"/>
      <c r="AE29" s="1"/>
      <c r="AF29" s="1"/>
      <c r="AG29" s="1"/>
      <c r="AH29" s="1"/>
      <c r="AI29" s="1"/>
      <c r="AJ29" s="1"/>
      <c r="AK29" s="1"/>
      <c r="AL29" s="1"/>
      <c r="AM29" s="1"/>
    </row>
    <row r="30" spans="1:39" ht="40.5" customHeight="1" x14ac:dyDescent="0.25">
      <c r="A30" s="39"/>
      <c r="B30" s="222" t="s">
        <v>135</v>
      </c>
      <c r="C30" s="222"/>
      <c r="D30" s="222"/>
      <c r="E30" s="222"/>
      <c r="F30" s="229" t="e">
        <f>'русский язык'!$J$46</f>
        <v>#DIV/0!</v>
      </c>
      <c r="G30" s="229"/>
      <c r="H30" s="232" t="e">
        <f>IF(F30&lt;50%,"Недостаточно прочное усвоение орфоэпических норм.","")</f>
        <v>#DIV/0!</v>
      </c>
      <c r="I30" s="233"/>
      <c r="J30" s="233"/>
      <c r="K30" s="233"/>
      <c r="L30" s="233"/>
      <c r="M30" s="233"/>
      <c r="N30" s="233"/>
      <c r="O30" s="234"/>
      <c r="P30" s="232" t="str">
        <f>'русский язык'!$CE$55</f>
        <v/>
      </c>
      <c r="Q30" s="233"/>
      <c r="R30" s="233"/>
      <c r="S30" s="233"/>
      <c r="T30" s="233"/>
      <c r="U30" s="233"/>
      <c r="V30" s="233"/>
      <c r="W30" s="233"/>
      <c r="X30" s="234"/>
      <c r="Y30" s="1"/>
      <c r="Z30" s="1"/>
      <c r="AA30" s="1"/>
      <c r="AB30" s="1"/>
      <c r="AC30" s="1"/>
      <c r="AD30" s="1"/>
      <c r="AE30" s="1"/>
      <c r="AF30" s="1"/>
      <c r="AG30" s="1"/>
      <c r="AH30" s="1"/>
      <c r="AI30" s="1"/>
      <c r="AJ30" s="1"/>
      <c r="AK30" s="1"/>
      <c r="AL30" s="1"/>
      <c r="AM30" s="1"/>
    </row>
    <row r="31" spans="1:39" ht="41.25" customHeight="1" x14ac:dyDescent="0.25">
      <c r="A31" s="39"/>
      <c r="B31" s="222" t="s">
        <v>123</v>
      </c>
      <c r="C31" s="222"/>
      <c r="D31" s="222"/>
      <c r="E31" s="222"/>
      <c r="F31" s="229" t="e">
        <f>'русский язык'!$K$46</f>
        <v>#DIV/0!</v>
      </c>
      <c r="G31" s="229"/>
      <c r="H31" s="232" t="e">
        <f>IF(F31&lt;50%,"Недостаточно прочное усвоение классификации звуков.","")</f>
        <v>#DIV/0!</v>
      </c>
      <c r="I31" s="233"/>
      <c r="J31" s="233"/>
      <c r="K31" s="233"/>
      <c r="L31" s="233"/>
      <c r="M31" s="233"/>
      <c r="N31" s="233"/>
      <c r="O31" s="234"/>
      <c r="P31" s="232" t="str">
        <f>'русский язык'!$CF$55</f>
        <v/>
      </c>
      <c r="Q31" s="233"/>
      <c r="R31" s="233"/>
      <c r="S31" s="233"/>
      <c r="T31" s="233"/>
      <c r="U31" s="233"/>
      <c r="V31" s="233"/>
      <c r="W31" s="233"/>
      <c r="X31" s="234"/>
      <c r="Y31" s="1"/>
      <c r="Z31" s="1"/>
      <c r="AA31" s="1"/>
      <c r="AB31" s="1"/>
      <c r="AC31" s="1"/>
      <c r="AD31" s="1"/>
      <c r="AE31" s="1"/>
      <c r="AF31" s="1"/>
      <c r="AG31" s="1"/>
      <c r="AH31" s="1"/>
      <c r="AI31" s="1"/>
      <c r="AJ31" s="1"/>
      <c r="AK31" s="1"/>
      <c r="AL31" s="1"/>
      <c r="AM31" s="1"/>
    </row>
    <row r="32" spans="1:39" ht="41.25" customHeight="1" x14ac:dyDescent="0.25">
      <c r="A32" s="39"/>
      <c r="B32" s="230" t="s">
        <v>124</v>
      </c>
      <c r="C32" s="230"/>
      <c r="D32" s="230"/>
      <c r="E32" s="230"/>
      <c r="F32" s="229" t="e">
        <f>'русский язык'!$L$46</f>
        <v>#DIV/0!</v>
      </c>
      <c r="G32" s="229"/>
      <c r="H32" s="232" t="e">
        <f>IF(F32&lt;50%,"Текст сложный.","")</f>
        <v>#DIV/0!</v>
      </c>
      <c r="I32" s="233"/>
      <c r="J32" s="233"/>
      <c r="K32" s="233"/>
      <c r="L32" s="233"/>
      <c r="M32" s="233"/>
      <c r="N32" s="233"/>
      <c r="O32" s="234"/>
      <c r="P32" s="232" t="str">
        <f>'русский язык'!$CG$55</f>
        <v/>
      </c>
      <c r="Q32" s="233"/>
      <c r="R32" s="233"/>
      <c r="S32" s="233"/>
      <c r="T32" s="233"/>
      <c r="U32" s="233"/>
      <c r="V32" s="233"/>
      <c r="W32" s="233"/>
      <c r="X32" s="234"/>
      <c r="Y32" s="1"/>
      <c r="Z32" s="1"/>
      <c r="AA32" s="1"/>
      <c r="AB32" s="1"/>
      <c r="AC32" s="1"/>
      <c r="AD32" s="1"/>
      <c r="AE32" s="1"/>
      <c r="AF32" s="1"/>
      <c r="AG32" s="1"/>
      <c r="AH32" s="1"/>
      <c r="AI32" s="1"/>
      <c r="AJ32" s="1"/>
      <c r="AK32" s="1"/>
      <c r="AL32" s="1"/>
      <c r="AM32" s="1"/>
    </row>
    <row r="33" spans="1:39" ht="61.5" customHeight="1" x14ac:dyDescent="0.25">
      <c r="A33" s="39"/>
      <c r="B33" s="230" t="s">
        <v>139</v>
      </c>
      <c r="C33" s="230"/>
      <c r="D33" s="230"/>
      <c r="E33" s="230"/>
      <c r="F33" s="237" t="e">
        <f>'русский язык'!$M$46</f>
        <v>#DIV/0!</v>
      </c>
      <c r="G33" s="238"/>
      <c r="H33" s="232" t="e">
        <f>IF(F33&lt;50%,"При формулировке некоторых пунктов плана дети допускали неточности.","")</f>
        <v>#DIV/0!</v>
      </c>
      <c r="I33" s="233"/>
      <c r="J33" s="233"/>
      <c r="K33" s="233"/>
      <c r="L33" s="233"/>
      <c r="M33" s="233"/>
      <c r="N33" s="233"/>
      <c r="O33" s="234"/>
      <c r="P33" s="232" t="str">
        <f>'русский язык'!$CH$55</f>
        <v/>
      </c>
      <c r="Q33" s="233"/>
      <c r="R33" s="233"/>
      <c r="S33" s="233"/>
      <c r="T33" s="233"/>
      <c r="U33" s="233"/>
      <c r="V33" s="233"/>
      <c r="W33" s="233"/>
      <c r="X33" s="234"/>
      <c r="Y33" s="1"/>
      <c r="Z33" s="1"/>
      <c r="AA33" s="1"/>
      <c r="AB33" s="1"/>
      <c r="AC33" s="1"/>
      <c r="AD33" s="1"/>
      <c r="AE33" s="1"/>
      <c r="AF33" s="1"/>
      <c r="AG33" s="1"/>
      <c r="AH33" s="1"/>
      <c r="AI33" s="1"/>
      <c r="AJ33" s="1"/>
      <c r="AK33" s="1"/>
      <c r="AL33" s="1"/>
      <c r="AM33" s="1"/>
    </row>
    <row r="34" spans="1:39" ht="33.75" customHeight="1" x14ac:dyDescent="0.25">
      <c r="A34" s="39"/>
      <c r="B34" s="222" t="s">
        <v>142</v>
      </c>
      <c r="C34" s="222"/>
      <c r="D34" s="222"/>
      <c r="E34" s="222"/>
      <c r="F34" s="237" t="e">
        <f>'русский язык'!$N$46</f>
        <v>#DIV/0!</v>
      </c>
      <c r="G34" s="238"/>
      <c r="H34" s="232" t="e">
        <f>IF(F34&lt;50%,"Дети не смогли сформулировать вопросы, раскрывающие содержание текста.","")</f>
        <v>#DIV/0!</v>
      </c>
      <c r="I34" s="233"/>
      <c r="J34" s="233"/>
      <c r="K34" s="233"/>
      <c r="L34" s="233"/>
      <c r="M34" s="233"/>
      <c r="N34" s="233"/>
      <c r="O34" s="234"/>
      <c r="P34" s="232" t="str">
        <f>'русский язык'!$CI$55</f>
        <v/>
      </c>
      <c r="Q34" s="233"/>
      <c r="R34" s="233"/>
      <c r="S34" s="233"/>
      <c r="T34" s="233"/>
      <c r="U34" s="233"/>
      <c r="V34" s="233"/>
      <c r="W34" s="233"/>
      <c r="X34" s="234"/>
      <c r="Y34" s="1"/>
      <c r="Z34" s="1"/>
      <c r="AA34" s="1"/>
      <c r="AB34" s="1"/>
      <c r="AC34" s="1"/>
      <c r="AD34" s="1"/>
      <c r="AE34" s="1"/>
      <c r="AF34" s="1"/>
      <c r="AG34" s="1"/>
      <c r="AH34" s="1"/>
      <c r="AI34" s="1"/>
      <c r="AJ34" s="1"/>
      <c r="AK34" s="1"/>
      <c r="AL34" s="1"/>
      <c r="AM34" s="1"/>
    </row>
    <row r="35" spans="1:39" ht="43.5" customHeight="1" x14ac:dyDescent="0.25">
      <c r="A35" s="39"/>
      <c r="B35" s="230" t="s">
        <v>143</v>
      </c>
      <c r="C35" s="230"/>
      <c r="D35" s="230"/>
      <c r="E35" s="230"/>
      <c r="F35" s="229" t="e">
        <f>'русский язык'!$O$46</f>
        <v>#DIV/0!</v>
      </c>
      <c r="G35" s="229"/>
      <c r="H35" s="232" t="e">
        <f>IF(F35&lt;50%,"Дети мало читают, не развит лексический запас.","")</f>
        <v>#DIV/0!</v>
      </c>
      <c r="I35" s="233"/>
      <c r="J35" s="233"/>
      <c r="K35" s="233"/>
      <c r="L35" s="233"/>
      <c r="M35" s="233"/>
      <c r="N35" s="233"/>
      <c r="O35" s="234"/>
      <c r="P35" s="232" t="str">
        <f>'русский язык'!$CJ$55</f>
        <v/>
      </c>
      <c r="Q35" s="233"/>
      <c r="R35" s="233"/>
      <c r="S35" s="233"/>
      <c r="T35" s="233"/>
      <c r="U35" s="233"/>
      <c r="V35" s="233"/>
      <c r="W35" s="233"/>
      <c r="X35" s="234"/>
      <c r="Y35" s="1"/>
      <c r="Z35" s="1"/>
      <c r="AA35" s="1"/>
      <c r="AB35" s="1"/>
      <c r="AC35" s="1"/>
      <c r="AD35" s="1"/>
      <c r="AE35" s="1"/>
      <c r="AF35" s="1"/>
      <c r="AG35" s="1"/>
      <c r="AH35" s="1"/>
      <c r="AI35" s="1"/>
      <c r="AJ35" s="1"/>
      <c r="AK35" s="1"/>
      <c r="AL35" s="1"/>
      <c r="AM35" s="1"/>
    </row>
    <row r="36" spans="1:39" ht="35.25" customHeight="1" x14ac:dyDescent="0.25">
      <c r="A36" s="39"/>
      <c r="B36" s="222" t="s">
        <v>144</v>
      </c>
      <c r="C36" s="222"/>
      <c r="D36" s="222"/>
      <c r="E36" s="222"/>
      <c r="F36" s="229" t="e">
        <f>'русский язык'!$P$46</f>
        <v>#DIV/0!</v>
      </c>
      <c r="G36" s="229"/>
      <c r="H36" s="232" t="e">
        <f>IF(F36&lt;50%,"Невнимательность.","")</f>
        <v>#DIV/0!</v>
      </c>
      <c r="I36" s="233"/>
      <c r="J36" s="233"/>
      <c r="K36" s="233"/>
      <c r="L36" s="233"/>
      <c r="M36" s="233"/>
      <c r="N36" s="233"/>
      <c r="O36" s="234"/>
      <c r="P36" s="232" t="str">
        <f>'русский язык'!$CK$55</f>
        <v/>
      </c>
      <c r="Q36" s="233"/>
      <c r="R36" s="233"/>
      <c r="S36" s="233"/>
      <c r="T36" s="233"/>
      <c r="U36" s="233"/>
      <c r="V36" s="233"/>
      <c r="W36" s="233"/>
      <c r="X36" s="234"/>
      <c r="Y36" s="1"/>
      <c r="Z36" s="1"/>
      <c r="AA36" s="1"/>
      <c r="AB36" s="1"/>
      <c r="AC36" s="1"/>
      <c r="AD36" s="1"/>
      <c r="AE36" s="1"/>
      <c r="AF36" s="1"/>
      <c r="AG36" s="1"/>
      <c r="AH36" s="1"/>
      <c r="AI36" s="1"/>
      <c r="AJ36" s="1"/>
      <c r="AK36" s="1"/>
      <c r="AL36" s="1"/>
      <c r="AM36" s="1"/>
    </row>
    <row r="37" spans="1:39" ht="33" customHeight="1" x14ac:dyDescent="0.25">
      <c r="A37" s="39"/>
      <c r="B37" s="230" t="s">
        <v>129</v>
      </c>
      <c r="C37" s="230"/>
      <c r="D37" s="230"/>
      <c r="E37" s="230"/>
      <c r="F37" s="229" t="e">
        <f>'русский язык'!$Q$46</f>
        <v>#DIV/0!</v>
      </c>
      <c r="G37" s="229"/>
      <c r="H37" s="232" t="e">
        <f>IF(F37&lt;50%,"Недостаточно прочное усвоение знаний по теме «Состав слова».","")</f>
        <v>#DIV/0!</v>
      </c>
      <c r="I37" s="233"/>
      <c r="J37" s="233"/>
      <c r="K37" s="233"/>
      <c r="L37" s="233"/>
      <c r="M37" s="233"/>
      <c r="N37" s="233"/>
      <c r="O37" s="234"/>
      <c r="P37" s="232" t="str">
        <f>'русский язык'!$CL$55</f>
        <v/>
      </c>
      <c r="Q37" s="233"/>
      <c r="R37" s="233"/>
      <c r="S37" s="233"/>
      <c r="T37" s="233"/>
      <c r="U37" s="233"/>
      <c r="V37" s="233"/>
      <c r="W37" s="233"/>
      <c r="X37" s="234"/>
      <c r="Y37" s="1"/>
      <c r="Z37" s="1"/>
      <c r="AA37" s="1"/>
      <c r="AB37" s="1"/>
      <c r="AC37" s="1"/>
      <c r="AD37" s="1"/>
      <c r="AE37" s="1"/>
      <c r="AF37" s="1"/>
      <c r="AG37" s="1"/>
      <c r="AH37" s="1"/>
      <c r="AI37" s="1"/>
      <c r="AJ37" s="1"/>
      <c r="AK37" s="1"/>
      <c r="AL37" s="1"/>
      <c r="AM37" s="1"/>
    </row>
    <row r="38" spans="1:39" ht="47.25" customHeight="1" x14ac:dyDescent="0.25">
      <c r="A38" s="39"/>
      <c r="B38" s="222" t="s">
        <v>145</v>
      </c>
      <c r="C38" s="222"/>
      <c r="D38" s="222"/>
      <c r="E38" s="222"/>
      <c r="F38" s="229" t="e">
        <f>'русский язык'!$R$46</f>
        <v>#DIV/0!</v>
      </c>
      <c r="G38" s="229"/>
      <c r="H38" s="232" t="e">
        <f>IF(F38&lt;50%,"Недостаточно прочное усвоение знаний по теме «Имя существительное.»","")</f>
        <v>#DIV/0!</v>
      </c>
      <c r="I38" s="233"/>
      <c r="J38" s="233"/>
      <c r="K38" s="233"/>
      <c r="L38" s="233"/>
      <c r="M38" s="233"/>
      <c r="N38" s="233"/>
      <c r="O38" s="234"/>
      <c r="P38" s="232" t="str">
        <f>'русский язык'!$CM$55</f>
        <v/>
      </c>
      <c r="Q38" s="233"/>
      <c r="R38" s="233"/>
      <c r="S38" s="233"/>
      <c r="T38" s="233"/>
      <c r="U38" s="233"/>
      <c r="V38" s="233"/>
      <c r="W38" s="233"/>
      <c r="X38" s="234"/>
      <c r="Y38" s="1"/>
      <c r="Z38" s="1"/>
      <c r="AA38" s="1"/>
      <c r="AB38" s="1"/>
      <c r="AC38" s="1"/>
      <c r="AD38" s="1"/>
      <c r="AE38" s="1"/>
      <c r="AF38" s="1"/>
      <c r="AG38" s="1"/>
      <c r="AH38" s="1"/>
      <c r="AI38" s="1"/>
      <c r="AJ38" s="1"/>
      <c r="AK38" s="1"/>
      <c r="AL38" s="1"/>
      <c r="AM38" s="1"/>
    </row>
    <row r="39" spans="1:39" ht="45.75" customHeight="1" x14ac:dyDescent="0.25">
      <c r="A39" s="39"/>
      <c r="B39" s="230" t="s">
        <v>146</v>
      </c>
      <c r="C39" s="230"/>
      <c r="D39" s="230"/>
      <c r="E39" s="230"/>
      <c r="F39" s="229" t="e">
        <f>'русский язык'!$S$46</f>
        <v>#DIV/0!</v>
      </c>
      <c r="G39" s="229"/>
      <c r="H39" s="232" t="e">
        <f>IF(F39&lt;50%,"Недостаточно прочное усвоение знаний по теме «Имя прилагательное.»","")</f>
        <v>#DIV/0!</v>
      </c>
      <c r="I39" s="233"/>
      <c r="J39" s="233"/>
      <c r="K39" s="233"/>
      <c r="L39" s="233"/>
      <c r="M39" s="233"/>
      <c r="N39" s="233"/>
      <c r="O39" s="234"/>
      <c r="P39" s="232" t="str">
        <f>'русский язык'!$CN$55</f>
        <v/>
      </c>
      <c r="Q39" s="233"/>
      <c r="R39" s="233"/>
      <c r="S39" s="233"/>
      <c r="T39" s="233"/>
      <c r="U39" s="233"/>
      <c r="V39" s="233"/>
      <c r="W39" s="233"/>
      <c r="X39" s="234"/>
      <c r="Y39" s="1"/>
      <c r="Z39" s="1"/>
      <c r="AA39" s="1"/>
      <c r="AB39" s="1"/>
      <c r="AC39" s="1"/>
      <c r="AD39" s="1"/>
      <c r="AE39" s="1"/>
      <c r="AF39" s="1"/>
      <c r="AG39" s="1"/>
      <c r="AH39" s="1"/>
      <c r="AI39" s="1"/>
      <c r="AJ39" s="1"/>
      <c r="AK39" s="1"/>
      <c r="AL39" s="1"/>
      <c r="AM39" s="1"/>
    </row>
    <row r="40" spans="1:39" ht="34.5" customHeight="1" x14ac:dyDescent="0.25">
      <c r="A40" s="39"/>
      <c r="B40" s="230" t="s">
        <v>132</v>
      </c>
      <c r="C40" s="230"/>
      <c r="D40" s="230"/>
      <c r="E40" s="230"/>
      <c r="F40" s="229" t="e">
        <f>'русский язык'!$T$46</f>
        <v>#DIV/0!</v>
      </c>
      <c r="G40" s="229"/>
      <c r="H40" s="232" t="e">
        <f>IF(F40&lt;50%,"Недостаточно прочное усвоение знаний по теме «Глагол».","")</f>
        <v>#DIV/0!</v>
      </c>
      <c r="I40" s="233"/>
      <c r="J40" s="233"/>
      <c r="K40" s="233"/>
      <c r="L40" s="233"/>
      <c r="M40" s="233"/>
      <c r="N40" s="233"/>
      <c r="O40" s="234"/>
      <c r="P40" s="232" t="str">
        <f>'русский язык'!$CO$55</f>
        <v/>
      </c>
      <c r="Q40" s="233"/>
      <c r="R40" s="233"/>
      <c r="S40" s="233"/>
      <c r="T40" s="233"/>
      <c r="U40" s="233"/>
      <c r="V40" s="233"/>
      <c r="W40" s="233"/>
      <c r="X40" s="234"/>
      <c r="Y40" s="1"/>
      <c r="Z40" s="1"/>
      <c r="AA40" s="1"/>
      <c r="AB40" s="1"/>
      <c r="AC40" s="1"/>
      <c r="AD40" s="1"/>
      <c r="AE40" s="1"/>
      <c r="AF40" s="1"/>
      <c r="AG40" s="1"/>
      <c r="AH40" s="1"/>
      <c r="AI40" s="1"/>
      <c r="AJ40" s="1"/>
      <c r="AK40" s="1"/>
      <c r="AL40" s="1"/>
      <c r="AM40" s="1"/>
    </row>
    <row r="41" spans="1:39" ht="65.25" customHeight="1" x14ac:dyDescent="0.25">
      <c r="A41" s="39"/>
      <c r="B41" s="230" t="s">
        <v>147</v>
      </c>
      <c r="C41" s="230"/>
      <c r="D41" s="230"/>
      <c r="E41" s="230"/>
      <c r="F41" s="229" t="e">
        <f>'русский язык'!$U$46</f>
        <v>#DIV/0!</v>
      </c>
      <c r="G41" s="229"/>
      <c r="H41" s="232" t="e">
        <f>IF(F41&lt;50%,"Не сформировано умение строить речевое высказывание.","")</f>
        <v>#DIV/0!</v>
      </c>
      <c r="I41" s="233"/>
      <c r="J41" s="233"/>
      <c r="K41" s="233"/>
      <c r="L41" s="233"/>
      <c r="M41" s="233"/>
      <c r="N41" s="233"/>
      <c r="O41" s="234"/>
      <c r="P41" s="232" t="str">
        <f>'русский язык'!$CP$55</f>
        <v/>
      </c>
      <c r="Q41" s="233"/>
      <c r="R41" s="233"/>
      <c r="S41" s="233"/>
      <c r="T41" s="233"/>
      <c r="U41" s="233"/>
      <c r="V41" s="233"/>
      <c r="W41" s="233"/>
      <c r="X41" s="234"/>
      <c r="Y41" s="1"/>
      <c r="Z41" s="1"/>
      <c r="AA41" s="1"/>
      <c r="AB41" s="1"/>
      <c r="AC41" s="1"/>
      <c r="AD41" s="1"/>
      <c r="AE41" s="1"/>
      <c r="AF41" s="1"/>
      <c r="AG41" s="1"/>
      <c r="AH41" s="1"/>
      <c r="AI41" s="1"/>
      <c r="AJ41" s="1"/>
      <c r="AK41" s="1"/>
      <c r="AL41" s="1"/>
      <c r="AM41" s="1"/>
    </row>
    <row r="42" spans="1:39" ht="15.75" hidden="1" x14ac:dyDescent="0.25">
      <c r="B42" s="112">
        <v>16</v>
      </c>
      <c r="C42" s="113"/>
      <c r="D42" s="114"/>
      <c r="F42" s="193" t="e">
        <f>'русский язык'!$V$46</f>
        <v>#DIV/0!</v>
      </c>
      <c r="G42" s="194"/>
      <c r="H42" s="195"/>
      <c r="I42" s="196" t="e">
        <f>IF(F42&lt;50%,"Недостаточно знаний по разделу «Культура речи».","")</f>
        <v>#DIV/0!</v>
      </c>
      <c r="J42" s="197"/>
      <c r="K42" s="197"/>
      <c r="L42" s="197"/>
      <c r="M42" s="197"/>
      <c r="N42" s="197"/>
      <c r="O42" s="197"/>
      <c r="P42" s="197"/>
      <c r="Q42" s="197"/>
      <c r="R42" s="198"/>
      <c r="S42" s="198"/>
      <c r="T42" s="199"/>
    </row>
  </sheetData>
  <sheetProtection password="C7B7" sheet="1" objects="1" scenarios="1" pivotTables="0"/>
  <mergeCells count="103">
    <mergeCell ref="P40:X40"/>
    <mergeCell ref="P41:X41"/>
    <mergeCell ref="F29:G29"/>
    <mergeCell ref="H29:O29"/>
    <mergeCell ref="P29:X29"/>
    <mergeCell ref="H40:O40"/>
    <mergeCell ref="H41:O41"/>
    <mergeCell ref="P34:X34"/>
    <mergeCell ref="P35:X35"/>
    <mergeCell ref="P36:X36"/>
    <mergeCell ref="P37:X37"/>
    <mergeCell ref="P38:X38"/>
    <mergeCell ref="H38:O38"/>
    <mergeCell ref="H39:O39"/>
    <mergeCell ref="F34:G34"/>
    <mergeCell ref="F31:G31"/>
    <mergeCell ref="F32:G32"/>
    <mergeCell ref="F33:G33"/>
    <mergeCell ref="F35:G35"/>
    <mergeCell ref="H30:O30"/>
    <mergeCell ref="H31:O31"/>
    <mergeCell ref="H32:O32"/>
    <mergeCell ref="F40:G40"/>
    <mergeCell ref="P30:X30"/>
    <mergeCell ref="P39:X39"/>
    <mergeCell ref="P25:X25"/>
    <mergeCell ref="P26:X26"/>
    <mergeCell ref="P27:X27"/>
    <mergeCell ref="P28:X28"/>
    <mergeCell ref="P31:X31"/>
    <mergeCell ref="P32:X32"/>
    <mergeCell ref="P33:X33"/>
    <mergeCell ref="H26:O26"/>
    <mergeCell ref="H27:O27"/>
    <mergeCell ref="H33:O33"/>
    <mergeCell ref="H28:O28"/>
    <mergeCell ref="H34:O34"/>
    <mergeCell ref="H35:O35"/>
    <mergeCell ref="H36:O36"/>
    <mergeCell ref="H37:O37"/>
    <mergeCell ref="H25:O25"/>
    <mergeCell ref="F41:G41"/>
    <mergeCell ref="B37:E37"/>
    <mergeCell ref="B38:E38"/>
    <mergeCell ref="B39:E39"/>
    <mergeCell ref="B40:E40"/>
    <mergeCell ref="B41:E41"/>
    <mergeCell ref="B30:E30"/>
    <mergeCell ref="B29:E29"/>
    <mergeCell ref="B31:E31"/>
    <mergeCell ref="B32:E32"/>
    <mergeCell ref="B33:E33"/>
    <mergeCell ref="B34:E34"/>
    <mergeCell ref="B35:E35"/>
    <mergeCell ref="B36:E36"/>
    <mergeCell ref="F36:G36"/>
    <mergeCell ref="F37:G37"/>
    <mergeCell ref="F38:G38"/>
    <mergeCell ref="F39:G39"/>
    <mergeCell ref="F30:G30"/>
    <mergeCell ref="B25:E25"/>
    <mergeCell ref="B26:E26"/>
    <mergeCell ref="B27:E27"/>
    <mergeCell ref="B28:E28"/>
    <mergeCell ref="F25:G25"/>
    <mergeCell ref="F5:G5"/>
    <mergeCell ref="C10:D10"/>
    <mergeCell ref="B23:V23"/>
    <mergeCell ref="B21:J21"/>
    <mergeCell ref="N21:R21"/>
    <mergeCell ref="N18:R18"/>
    <mergeCell ref="N17:R17"/>
    <mergeCell ref="S19:T19"/>
    <mergeCell ref="S20:T20"/>
    <mergeCell ref="S21:T21"/>
    <mergeCell ref="S14:T14"/>
    <mergeCell ref="F26:G26"/>
    <mergeCell ref="F27:G27"/>
    <mergeCell ref="F28:G28"/>
    <mergeCell ref="F42:H42"/>
    <mergeCell ref="I42:T42"/>
    <mergeCell ref="S15:T15"/>
    <mergeCell ref="S16:T16"/>
    <mergeCell ref="S17:T17"/>
    <mergeCell ref="S18:T18"/>
    <mergeCell ref="C2:U2"/>
    <mergeCell ref="C3:U3"/>
    <mergeCell ref="B20:J20"/>
    <mergeCell ref="B15:J15"/>
    <mergeCell ref="B19:J19"/>
    <mergeCell ref="B16:J16"/>
    <mergeCell ref="B17:J17"/>
    <mergeCell ref="C11:D12"/>
    <mergeCell ref="E11:E12"/>
    <mergeCell ref="C13:D13"/>
    <mergeCell ref="C4:G4"/>
    <mergeCell ref="N16:R16"/>
    <mergeCell ref="N15:R15"/>
    <mergeCell ref="N14:R14"/>
    <mergeCell ref="N20:R20"/>
    <mergeCell ref="N19:R19"/>
    <mergeCell ref="H4:S4"/>
    <mergeCell ref="C5:D5"/>
  </mergeCells>
  <phoneticPr fontId="0" type="noConversion"/>
  <conditionalFormatting sqref="AL3:AL23 C7:S7 M18 L16:L17 D6:G6">
    <cfRule type="containsErrors" dxfId="528" priority="21">
      <formula>ISERROR(C3)</formula>
    </cfRule>
  </conditionalFormatting>
  <conditionalFormatting sqref="L16:L17 K16:K18 C8 C6:T7">
    <cfRule type="cellIs" dxfId="527" priority="14" operator="equal">
      <formula>0</formula>
    </cfRule>
  </conditionalFormatting>
  <conditionalFormatting sqref="K20:L21 L18">
    <cfRule type="containsErrors" dxfId="526" priority="11">
      <formula>ISERROR(K18)</formula>
    </cfRule>
    <cfRule type="cellIs" dxfId="525" priority="12" operator="equal">
      <formula>0</formula>
    </cfRule>
  </conditionalFormatting>
  <conditionalFormatting sqref="C11:I13">
    <cfRule type="containsErrors" dxfId="524" priority="3">
      <formula>ISERROR(C11)</formula>
    </cfRule>
  </conditionalFormatting>
  <conditionalFormatting sqref="U15:U21">
    <cfRule type="containsErrors" dxfId="523" priority="2">
      <formula>ISERROR(U15)</formula>
    </cfRule>
  </conditionalFormatting>
  <conditionalFormatting sqref="F26:O41">
    <cfRule type="containsErrors" dxfId="522" priority="1">
      <formula>ISERROR(F26)</formula>
    </cfRule>
  </conditionalFormatting>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класса'!$B$31</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язык'!$AI$31</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язык'!$AK$31</f>
        <v>0</v>
      </c>
      <c r="D6" s="91">
        <v>3</v>
      </c>
      <c r="E6" s="92">
        <f t="shared" si="0"/>
        <v>0</v>
      </c>
      <c r="F6" s="78"/>
      <c r="G6" s="71"/>
      <c r="H6" s="85"/>
      <c r="I6" s="85"/>
      <c r="J6" s="85"/>
      <c r="K6" s="1"/>
      <c r="L6" s="1"/>
      <c r="M6" s="1"/>
      <c r="N6" s="78"/>
      <c r="O6" s="78"/>
      <c r="P6" s="67"/>
    </row>
    <row r="7" spans="1:16" ht="15.75" x14ac:dyDescent="0.25">
      <c r="A7" s="78"/>
      <c r="B7" s="3" t="s">
        <v>74</v>
      </c>
      <c r="C7" s="91">
        <f>'русский язык'!$Q$31</f>
        <v>0</v>
      </c>
      <c r="D7" s="91">
        <v>2</v>
      </c>
      <c r="E7" s="92">
        <f t="shared" si="0"/>
        <v>0</v>
      </c>
      <c r="F7" s="78"/>
      <c r="G7" s="86"/>
      <c r="H7" s="87"/>
      <c r="I7" s="87"/>
      <c r="J7" s="69"/>
      <c r="K7" s="1"/>
      <c r="L7" s="1"/>
      <c r="M7" s="1"/>
      <c r="N7" s="78"/>
      <c r="O7" s="78"/>
      <c r="P7" s="67"/>
    </row>
    <row r="8" spans="1:16" ht="15.75" x14ac:dyDescent="0.25">
      <c r="A8" s="78"/>
      <c r="B8" s="3" t="s">
        <v>75</v>
      </c>
      <c r="C8" s="91">
        <f>'русский язык'!$AJ$31</f>
        <v>0</v>
      </c>
      <c r="D8" s="91">
        <v>13</v>
      </c>
      <c r="E8" s="92">
        <f t="shared" si="0"/>
        <v>0</v>
      </c>
      <c r="F8" s="78"/>
      <c r="G8" s="86"/>
      <c r="H8" s="87"/>
      <c r="I8" s="87"/>
      <c r="J8" s="69"/>
      <c r="K8" s="1"/>
      <c r="L8" s="1"/>
      <c r="M8" s="1"/>
      <c r="N8" s="78"/>
      <c r="O8" s="78"/>
      <c r="P8" s="67"/>
    </row>
    <row r="9" spans="1:16" ht="15.75" x14ac:dyDescent="0.25">
      <c r="A9" s="78"/>
      <c r="B9" s="3" t="s">
        <v>76</v>
      </c>
      <c r="C9" s="91">
        <f>'русский язык'!$AL$31</f>
        <v>0</v>
      </c>
      <c r="D9" s="91">
        <v>4</v>
      </c>
      <c r="E9" s="92">
        <f t="shared" si="0"/>
        <v>0</v>
      </c>
      <c r="F9" s="78"/>
      <c r="G9" s="86"/>
      <c r="H9" s="87"/>
      <c r="I9" s="87"/>
      <c r="J9" s="69"/>
      <c r="K9" s="1"/>
      <c r="L9" s="1"/>
      <c r="M9" s="1"/>
      <c r="N9" s="78"/>
      <c r="O9" s="78"/>
      <c r="P9" s="67"/>
    </row>
    <row r="10" spans="1:16" ht="15.75" x14ac:dyDescent="0.25">
      <c r="A10" s="78"/>
      <c r="B10" s="3" t="s">
        <v>80</v>
      </c>
      <c r="C10" s="91">
        <f>'русский язык'!$AN$31</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язык'!$AM$31</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1">
        <f>'русский язык'!$D$31</f>
        <v>0</v>
      </c>
      <c r="I19" s="108">
        <v>4</v>
      </c>
      <c r="J19" s="78"/>
      <c r="K19" s="78"/>
      <c r="L19" s="78"/>
      <c r="M19" s="78"/>
      <c r="N19" s="78"/>
      <c r="O19" s="78"/>
      <c r="P19" s="67"/>
    </row>
    <row r="20" spans="1:16" ht="28.5" customHeight="1" x14ac:dyDescent="0.25">
      <c r="A20" s="78"/>
      <c r="B20" s="222" t="s">
        <v>134</v>
      </c>
      <c r="C20" s="222"/>
      <c r="D20" s="222"/>
      <c r="E20" s="222"/>
      <c r="F20" s="222"/>
      <c r="G20" s="222"/>
      <c r="H20" s="111">
        <f>'русский язык'!$E$31</f>
        <v>0</v>
      </c>
      <c r="I20" s="108">
        <v>3</v>
      </c>
      <c r="J20" s="78"/>
      <c r="K20" s="78"/>
      <c r="L20" s="78"/>
      <c r="M20" s="78"/>
      <c r="N20" s="78"/>
      <c r="O20" s="78"/>
      <c r="P20" s="67"/>
    </row>
    <row r="21" spans="1:16" x14ac:dyDescent="0.25">
      <c r="A21" s="78"/>
      <c r="B21" s="259" t="s">
        <v>119</v>
      </c>
      <c r="C21" s="260"/>
      <c r="D21" s="260"/>
      <c r="E21" s="260"/>
      <c r="F21" s="260"/>
      <c r="G21" s="261"/>
      <c r="H21" s="110">
        <f>'русский язык'!$F$31</f>
        <v>0</v>
      </c>
      <c r="I21" s="108">
        <v>3</v>
      </c>
      <c r="J21" s="78"/>
      <c r="K21" s="78"/>
      <c r="L21" s="78"/>
      <c r="M21" s="78"/>
      <c r="N21" s="78"/>
      <c r="O21" s="78"/>
      <c r="P21" s="67"/>
    </row>
    <row r="22" spans="1:16" x14ac:dyDescent="0.25">
      <c r="A22" s="78"/>
      <c r="B22" s="249" t="s">
        <v>120</v>
      </c>
      <c r="C22" s="249"/>
      <c r="D22" s="249"/>
      <c r="E22" s="249"/>
      <c r="F22" s="249"/>
      <c r="G22" s="249"/>
      <c r="H22" s="110">
        <f>'русский язык'!$G$31</f>
        <v>0</v>
      </c>
      <c r="I22" s="108">
        <v>1</v>
      </c>
      <c r="J22" s="78"/>
      <c r="K22" s="78"/>
      <c r="L22" s="78"/>
      <c r="M22" s="78"/>
      <c r="N22" s="78"/>
      <c r="O22" s="78"/>
      <c r="P22" s="67"/>
    </row>
    <row r="23" spans="1:16" x14ac:dyDescent="0.25">
      <c r="A23" s="78"/>
      <c r="B23" s="249" t="s">
        <v>136</v>
      </c>
      <c r="C23" s="249"/>
      <c r="D23" s="249"/>
      <c r="E23" s="249"/>
      <c r="F23" s="249"/>
      <c r="G23" s="249"/>
      <c r="H23" s="110">
        <f>'русский язык'!$H$31</f>
        <v>0</v>
      </c>
      <c r="I23" s="108">
        <v>3</v>
      </c>
      <c r="J23" s="78"/>
      <c r="K23" s="78"/>
      <c r="L23" s="78"/>
      <c r="M23" s="78"/>
      <c r="N23" s="78"/>
      <c r="O23" s="78"/>
      <c r="P23" s="67"/>
    </row>
    <row r="24" spans="1:16" x14ac:dyDescent="0.25">
      <c r="A24" s="78"/>
      <c r="B24" s="249" t="s">
        <v>135</v>
      </c>
      <c r="C24" s="249"/>
      <c r="D24" s="249"/>
      <c r="E24" s="249"/>
      <c r="F24" s="249"/>
      <c r="G24" s="249"/>
      <c r="H24" s="110">
        <f>'русский язык'!$J$31</f>
        <v>0</v>
      </c>
      <c r="I24" s="108">
        <v>2</v>
      </c>
      <c r="J24" s="78"/>
      <c r="K24" s="78"/>
      <c r="L24" s="78"/>
      <c r="M24" s="78"/>
      <c r="N24" s="78"/>
      <c r="O24" s="78"/>
      <c r="P24" s="67"/>
    </row>
    <row r="25" spans="1:16" x14ac:dyDescent="0.25">
      <c r="A25" s="78"/>
      <c r="B25" s="249" t="s">
        <v>123</v>
      </c>
      <c r="C25" s="249"/>
      <c r="D25" s="249"/>
      <c r="E25" s="249"/>
      <c r="F25" s="249"/>
      <c r="G25" s="249"/>
      <c r="H25" s="110">
        <f>'русский язык'!$K$31</f>
        <v>0</v>
      </c>
      <c r="I25" s="108">
        <v>1</v>
      </c>
      <c r="J25" s="78"/>
      <c r="K25" s="78"/>
      <c r="L25" s="78"/>
      <c r="M25" s="78"/>
      <c r="N25" s="78"/>
      <c r="O25" s="78"/>
      <c r="P25" s="67"/>
    </row>
    <row r="26" spans="1:16" x14ac:dyDescent="0.25">
      <c r="A26" s="78"/>
      <c r="B26" s="222" t="s">
        <v>124</v>
      </c>
      <c r="C26" s="222"/>
      <c r="D26" s="222"/>
      <c r="E26" s="222"/>
      <c r="F26" s="222"/>
      <c r="G26" s="222"/>
      <c r="H26" s="110">
        <f>'русский язык'!$L$31</f>
        <v>0</v>
      </c>
      <c r="I26" s="108">
        <v>2</v>
      </c>
      <c r="J26" s="78"/>
      <c r="K26" s="78"/>
      <c r="L26" s="78"/>
      <c r="M26" s="78"/>
      <c r="N26" s="78"/>
      <c r="O26" s="78"/>
      <c r="P26" s="67"/>
    </row>
    <row r="27" spans="1:16" x14ac:dyDescent="0.25">
      <c r="A27" s="78"/>
      <c r="B27" s="249" t="s">
        <v>125</v>
      </c>
      <c r="C27" s="249"/>
      <c r="D27" s="249"/>
      <c r="E27" s="249"/>
      <c r="F27" s="249"/>
      <c r="G27" s="249"/>
      <c r="H27" s="110">
        <f>'русский язык'!$M$31</f>
        <v>0</v>
      </c>
      <c r="I27" s="108">
        <v>3</v>
      </c>
      <c r="J27" s="78"/>
      <c r="K27" s="78"/>
      <c r="L27" s="78"/>
      <c r="M27" s="78"/>
      <c r="N27" s="78"/>
      <c r="O27" s="78"/>
      <c r="P27" s="67"/>
    </row>
    <row r="28" spans="1:16" x14ac:dyDescent="0.25">
      <c r="A28" s="78"/>
      <c r="B28" s="249" t="s">
        <v>126</v>
      </c>
      <c r="C28" s="249"/>
      <c r="D28" s="249"/>
      <c r="E28" s="249"/>
      <c r="F28" s="249"/>
      <c r="G28" s="249"/>
      <c r="H28" s="110">
        <f>'русский язык'!$N$31</f>
        <v>0</v>
      </c>
      <c r="I28" s="108">
        <v>2</v>
      </c>
      <c r="J28" s="78"/>
      <c r="K28" s="78"/>
      <c r="L28" s="78"/>
      <c r="M28" s="78"/>
      <c r="N28" s="78"/>
      <c r="O28" s="78"/>
      <c r="P28" s="67"/>
    </row>
    <row r="29" spans="1:16" x14ac:dyDescent="0.25">
      <c r="A29" s="78"/>
      <c r="B29" s="249" t="s">
        <v>127</v>
      </c>
      <c r="C29" s="249"/>
      <c r="D29" s="249"/>
      <c r="E29" s="249"/>
      <c r="F29" s="249"/>
      <c r="G29" s="249"/>
      <c r="H29" s="110">
        <f>'русский язык'!$O$31</f>
        <v>0</v>
      </c>
      <c r="I29" s="108">
        <v>1</v>
      </c>
      <c r="J29" s="78"/>
      <c r="K29" s="78"/>
      <c r="L29" s="78"/>
      <c r="M29" s="78"/>
      <c r="N29" s="78"/>
      <c r="O29" s="78"/>
      <c r="P29" s="67"/>
    </row>
    <row r="30" spans="1:16" x14ac:dyDescent="0.25">
      <c r="A30" s="78"/>
      <c r="B30" s="249" t="s">
        <v>128</v>
      </c>
      <c r="C30" s="249"/>
      <c r="D30" s="249"/>
      <c r="E30" s="249"/>
      <c r="F30" s="249"/>
      <c r="G30" s="249"/>
      <c r="H30" s="110">
        <f>'русский язык'!$P$31</f>
        <v>0</v>
      </c>
      <c r="I30" s="108">
        <v>1</v>
      </c>
      <c r="J30" s="78"/>
      <c r="K30" s="78"/>
      <c r="L30" s="78"/>
      <c r="M30" s="78"/>
      <c r="N30" s="78"/>
      <c r="O30" s="78"/>
      <c r="P30" s="67"/>
    </row>
    <row r="31" spans="1:16" x14ac:dyDescent="0.25">
      <c r="A31" s="78"/>
      <c r="B31" s="249" t="s">
        <v>129</v>
      </c>
      <c r="C31" s="249"/>
      <c r="D31" s="249"/>
      <c r="E31" s="249"/>
      <c r="F31" s="249"/>
      <c r="G31" s="249"/>
      <c r="H31" s="110">
        <f>'русский язык'!$Q$31</f>
        <v>0</v>
      </c>
      <c r="I31" s="108">
        <v>2</v>
      </c>
      <c r="J31" s="78"/>
      <c r="K31" s="78"/>
      <c r="L31" s="78"/>
      <c r="M31" s="78"/>
      <c r="N31" s="78"/>
      <c r="O31" s="78"/>
      <c r="P31" s="67"/>
    </row>
    <row r="32" spans="1:16" x14ac:dyDescent="0.25">
      <c r="A32" s="78"/>
      <c r="B32" s="222" t="s">
        <v>130</v>
      </c>
      <c r="C32" s="222"/>
      <c r="D32" s="222"/>
      <c r="E32" s="222"/>
      <c r="F32" s="222"/>
      <c r="G32" s="222"/>
      <c r="H32" s="110">
        <f>'русский язык'!$R$31</f>
        <v>0</v>
      </c>
      <c r="I32" s="108">
        <v>3</v>
      </c>
      <c r="J32" s="78"/>
      <c r="K32" s="78"/>
      <c r="L32" s="78"/>
      <c r="M32" s="78"/>
      <c r="N32" s="78"/>
      <c r="O32" s="78"/>
      <c r="P32" s="67"/>
    </row>
    <row r="33" spans="1:16" x14ac:dyDescent="0.25">
      <c r="A33" s="78"/>
      <c r="B33" s="222" t="s">
        <v>131</v>
      </c>
      <c r="C33" s="222"/>
      <c r="D33" s="222"/>
      <c r="E33" s="222"/>
      <c r="F33" s="222"/>
      <c r="G33" s="222"/>
      <c r="H33" s="110">
        <f>'русский язык'!$S$31</f>
        <v>0</v>
      </c>
      <c r="I33" s="108">
        <v>3</v>
      </c>
      <c r="J33" s="78"/>
      <c r="K33" s="78"/>
      <c r="L33" s="78"/>
      <c r="M33" s="78"/>
      <c r="N33" s="78"/>
      <c r="O33" s="78"/>
      <c r="P33" s="67"/>
    </row>
    <row r="34" spans="1:16" x14ac:dyDescent="0.25">
      <c r="A34" s="78"/>
      <c r="B34" s="249" t="s">
        <v>132</v>
      </c>
      <c r="C34" s="249"/>
      <c r="D34" s="249"/>
      <c r="E34" s="249"/>
      <c r="F34" s="249"/>
      <c r="G34" s="249"/>
      <c r="H34" s="110">
        <f>'русский язык'!$T$31</f>
        <v>0</v>
      </c>
      <c r="I34" s="108">
        <v>1</v>
      </c>
      <c r="J34" s="78"/>
      <c r="K34" s="78"/>
      <c r="L34" s="78"/>
      <c r="M34" s="78"/>
      <c r="N34" s="78"/>
      <c r="O34" s="78"/>
      <c r="P34" s="67"/>
    </row>
    <row r="35" spans="1:16" ht="30" customHeight="1" x14ac:dyDescent="0.25">
      <c r="A35" s="78"/>
      <c r="B35" s="222" t="s">
        <v>133</v>
      </c>
      <c r="C35" s="222"/>
      <c r="D35" s="222"/>
      <c r="E35" s="222"/>
      <c r="F35" s="222"/>
      <c r="G35" s="222"/>
      <c r="H35" s="111">
        <f>'русский язык'!$U$31</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34:G34"/>
    <mergeCell ref="B35:G35"/>
    <mergeCell ref="B29:G29"/>
    <mergeCell ref="B30:G30"/>
    <mergeCell ref="B31:G31"/>
    <mergeCell ref="B32:G32"/>
    <mergeCell ref="B33:G33"/>
    <mergeCell ref="B24:G24"/>
    <mergeCell ref="B25:G25"/>
    <mergeCell ref="B26:G26"/>
    <mergeCell ref="B27:G27"/>
    <mergeCell ref="B28:G28"/>
    <mergeCell ref="H15:I15"/>
    <mergeCell ref="J15:K15"/>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s>
  <conditionalFormatting sqref="C13">
    <cfRule type="cellIs" dxfId="109" priority="7" operator="equal">
      <formula>5</formula>
    </cfRule>
    <cfRule type="cellIs" dxfId="108" priority="8" operator="equal">
      <formula>4</formula>
    </cfRule>
    <cfRule type="cellIs" dxfId="107" priority="9" operator="equal">
      <formula>3</formula>
    </cfRule>
    <cfRule type="cellIs" dxfId="106" priority="10" operator="equal">
      <formula>2</formula>
    </cfRule>
  </conditionalFormatting>
  <conditionalFormatting sqref="H19:H35">
    <cfRule type="cellIs" dxfId="105" priority="6" operator="equal">
      <formula>0</formula>
    </cfRule>
  </conditionalFormatting>
  <conditionalFormatting sqref="H19">
    <cfRule type="cellIs" dxfId="104" priority="5" operator="equal">
      <formula>4</formula>
    </cfRule>
  </conditionalFormatting>
  <conditionalFormatting sqref="H20:H21 H23 H27 H32:H33 H35">
    <cfRule type="cellIs" dxfId="103" priority="4" operator="equal">
      <formula>3</formula>
    </cfRule>
  </conditionalFormatting>
  <conditionalFormatting sqref="H22 H25 H29:H30 H34">
    <cfRule type="cellIs" dxfId="102" priority="3" operator="equal">
      <formula>1</formula>
    </cfRule>
  </conditionalFormatting>
  <conditionalFormatting sqref="H24 H26 H28 H31">
    <cfRule type="cellIs" dxfId="101" priority="2" operator="equal">
      <formula>2</formula>
    </cfRule>
  </conditionalFormatting>
  <conditionalFormatting sqref="J15:K15">
    <cfRule type="cellIs" dxfId="100" priority="1" operator="equal">
      <formula>0</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10" workbookViewId="0">
      <selection activeCell="K23" sqref="K23"/>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класса'!$B$32</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язык'!$AI$32</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язык'!$AK$32</f>
        <v>0</v>
      </c>
      <c r="D6" s="91">
        <v>3</v>
      </c>
      <c r="E6" s="92">
        <f t="shared" si="0"/>
        <v>0</v>
      </c>
      <c r="F6" s="78"/>
      <c r="G6" s="71"/>
      <c r="H6" s="85"/>
      <c r="I6" s="85"/>
      <c r="J6" s="85"/>
      <c r="K6" s="1"/>
      <c r="L6" s="1"/>
      <c r="M6" s="1"/>
      <c r="N6" s="78"/>
      <c r="O6" s="78"/>
      <c r="P6" s="67"/>
    </row>
    <row r="7" spans="1:16" ht="15.75" x14ac:dyDescent="0.25">
      <c r="A7" s="78"/>
      <c r="B7" s="3" t="s">
        <v>74</v>
      </c>
      <c r="C7" s="91">
        <f>'русский язык'!$Q$32</f>
        <v>0</v>
      </c>
      <c r="D7" s="91">
        <v>2</v>
      </c>
      <c r="E7" s="92">
        <f t="shared" si="0"/>
        <v>0</v>
      </c>
      <c r="F7" s="78"/>
      <c r="G7" s="86"/>
      <c r="H7" s="87"/>
      <c r="I7" s="87"/>
      <c r="J7" s="69"/>
      <c r="K7" s="1"/>
      <c r="L7" s="1"/>
      <c r="M7" s="1"/>
      <c r="N7" s="78"/>
      <c r="O7" s="78"/>
      <c r="P7" s="67"/>
    </row>
    <row r="8" spans="1:16" ht="15.75" x14ac:dyDescent="0.25">
      <c r="A8" s="78"/>
      <c r="B8" s="3" t="s">
        <v>75</v>
      </c>
      <c r="C8" s="91">
        <f>'русский язык'!$AJ$32</f>
        <v>0</v>
      </c>
      <c r="D8" s="91">
        <v>13</v>
      </c>
      <c r="E8" s="92">
        <f t="shared" si="0"/>
        <v>0</v>
      </c>
      <c r="F8" s="78"/>
      <c r="G8" s="86"/>
      <c r="H8" s="87"/>
      <c r="I8" s="87"/>
      <c r="J8" s="69"/>
      <c r="K8" s="1"/>
      <c r="L8" s="1"/>
      <c r="M8" s="1"/>
      <c r="N8" s="78"/>
      <c r="O8" s="78"/>
      <c r="P8" s="67"/>
    </row>
    <row r="9" spans="1:16" ht="15.75" x14ac:dyDescent="0.25">
      <c r="A9" s="78"/>
      <c r="B9" s="3" t="s">
        <v>76</v>
      </c>
      <c r="C9" s="91">
        <f>'русский язык'!$AL$32</f>
        <v>0</v>
      </c>
      <c r="D9" s="91">
        <v>4</v>
      </c>
      <c r="E9" s="92">
        <f t="shared" si="0"/>
        <v>0</v>
      </c>
      <c r="F9" s="78"/>
      <c r="G9" s="86"/>
      <c r="H9" s="87"/>
      <c r="I9" s="87"/>
      <c r="J9" s="69"/>
      <c r="K9" s="1"/>
      <c r="L9" s="1"/>
      <c r="M9" s="1"/>
      <c r="N9" s="78"/>
      <c r="O9" s="78"/>
      <c r="P9" s="67"/>
    </row>
    <row r="10" spans="1:16" ht="15.75" x14ac:dyDescent="0.25">
      <c r="A10" s="78"/>
      <c r="B10" s="3" t="s">
        <v>80</v>
      </c>
      <c r="C10" s="91">
        <f>'русский язык'!$AN$32</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язык'!$AM$32</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1">
        <f>'русский язык'!$D$32</f>
        <v>0</v>
      </c>
      <c r="I19" s="108">
        <v>4</v>
      </c>
      <c r="J19" s="78"/>
      <c r="K19" s="78"/>
      <c r="L19" s="78"/>
      <c r="M19" s="78"/>
      <c r="N19" s="78"/>
      <c r="O19" s="78"/>
      <c r="P19" s="67"/>
    </row>
    <row r="20" spans="1:16" ht="28.5" customHeight="1" x14ac:dyDescent="0.25">
      <c r="A20" s="78"/>
      <c r="B20" s="222" t="s">
        <v>134</v>
      </c>
      <c r="C20" s="222"/>
      <c r="D20" s="222"/>
      <c r="E20" s="222"/>
      <c r="F20" s="222"/>
      <c r="G20" s="222"/>
      <c r="H20" s="111">
        <f>'русский язык'!$E$32</f>
        <v>0</v>
      </c>
      <c r="I20" s="108">
        <v>3</v>
      </c>
      <c r="J20" s="78"/>
      <c r="K20" s="78"/>
      <c r="L20" s="78"/>
      <c r="M20" s="78"/>
      <c r="N20" s="78"/>
      <c r="O20" s="78"/>
      <c r="P20" s="67"/>
    </row>
    <row r="21" spans="1:16" x14ac:dyDescent="0.25">
      <c r="A21" s="78"/>
      <c r="B21" s="259" t="s">
        <v>119</v>
      </c>
      <c r="C21" s="260"/>
      <c r="D21" s="260"/>
      <c r="E21" s="260"/>
      <c r="F21" s="260"/>
      <c r="G21" s="261"/>
      <c r="H21" s="110">
        <f>'русский язык'!$F$32</f>
        <v>0</v>
      </c>
      <c r="I21" s="108">
        <v>3</v>
      </c>
      <c r="J21" s="78"/>
      <c r="K21" s="78"/>
      <c r="L21" s="78"/>
      <c r="M21" s="78"/>
      <c r="N21" s="78"/>
      <c r="O21" s="78"/>
      <c r="P21" s="67"/>
    </row>
    <row r="22" spans="1:16" x14ac:dyDescent="0.25">
      <c r="A22" s="78"/>
      <c r="B22" s="249" t="s">
        <v>120</v>
      </c>
      <c r="C22" s="249"/>
      <c r="D22" s="249"/>
      <c r="E22" s="249"/>
      <c r="F22" s="249"/>
      <c r="G22" s="249"/>
      <c r="H22" s="110">
        <f>'русский язык'!$G$32</f>
        <v>0</v>
      </c>
      <c r="I22" s="108">
        <v>1</v>
      </c>
      <c r="J22" s="78"/>
      <c r="K22" s="78"/>
      <c r="L22" s="78"/>
      <c r="M22" s="78"/>
      <c r="N22" s="78"/>
      <c r="O22" s="78"/>
      <c r="P22" s="67"/>
    </row>
    <row r="23" spans="1:16" x14ac:dyDescent="0.25">
      <c r="A23" s="78"/>
      <c r="B23" s="249" t="s">
        <v>136</v>
      </c>
      <c r="C23" s="249"/>
      <c r="D23" s="249"/>
      <c r="E23" s="249"/>
      <c r="F23" s="249"/>
      <c r="G23" s="249"/>
      <c r="H23" s="110">
        <f>'русский язык'!$H$32</f>
        <v>0</v>
      </c>
      <c r="I23" s="108">
        <v>3</v>
      </c>
      <c r="J23" s="78"/>
      <c r="K23" s="78"/>
      <c r="L23" s="78"/>
      <c r="M23" s="78"/>
      <c r="N23" s="78"/>
      <c r="O23" s="78"/>
      <c r="P23" s="67"/>
    </row>
    <row r="24" spans="1:16" x14ac:dyDescent="0.25">
      <c r="A24" s="78"/>
      <c r="B24" s="249" t="s">
        <v>135</v>
      </c>
      <c r="C24" s="249"/>
      <c r="D24" s="249"/>
      <c r="E24" s="249"/>
      <c r="F24" s="249"/>
      <c r="G24" s="249"/>
      <c r="H24" s="110">
        <f>'русский язык'!$J$32</f>
        <v>0</v>
      </c>
      <c r="I24" s="108">
        <v>2</v>
      </c>
      <c r="J24" s="78"/>
      <c r="K24" s="78"/>
      <c r="L24" s="78"/>
      <c r="M24" s="78"/>
      <c r="N24" s="78"/>
      <c r="O24" s="78"/>
      <c r="P24" s="67"/>
    </row>
    <row r="25" spans="1:16" x14ac:dyDescent="0.25">
      <c r="A25" s="78"/>
      <c r="B25" s="249" t="s">
        <v>123</v>
      </c>
      <c r="C25" s="249"/>
      <c r="D25" s="249"/>
      <c r="E25" s="249"/>
      <c r="F25" s="249"/>
      <c r="G25" s="249"/>
      <c r="H25" s="110">
        <f>'русский язык'!$K$32</f>
        <v>0</v>
      </c>
      <c r="I25" s="108">
        <v>1</v>
      </c>
      <c r="J25" s="78"/>
      <c r="K25" s="78"/>
      <c r="L25" s="78"/>
      <c r="M25" s="78"/>
      <c r="N25" s="78"/>
      <c r="O25" s="78"/>
      <c r="P25" s="67"/>
    </row>
    <row r="26" spans="1:16" x14ac:dyDescent="0.25">
      <c r="A26" s="78"/>
      <c r="B26" s="222" t="s">
        <v>124</v>
      </c>
      <c r="C26" s="222"/>
      <c r="D26" s="222"/>
      <c r="E26" s="222"/>
      <c r="F26" s="222"/>
      <c r="G26" s="222"/>
      <c r="H26" s="110">
        <f>'русский язык'!$L$32</f>
        <v>0</v>
      </c>
      <c r="I26" s="108">
        <v>2</v>
      </c>
      <c r="J26" s="78"/>
      <c r="K26" s="78"/>
      <c r="L26" s="78"/>
      <c r="M26" s="78"/>
      <c r="N26" s="78"/>
      <c r="O26" s="78"/>
      <c r="P26" s="67"/>
    </row>
    <row r="27" spans="1:16" x14ac:dyDescent="0.25">
      <c r="A27" s="78"/>
      <c r="B27" s="249" t="s">
        <v>125</v>
      </c>
      <c r="C27" s="249"/>
      <c r="D27" s="249"/>
      <c r="E27" s="249"/>
      <c r="F27" s="249"/>
      <c r="G27" s="249"/>
      <c r="H27" s="110">
        <f>'русский язык'!$M$32</f>
        <v>0</v>
      </c>
      <c r="I27" s="108">
        <v>3</v>
      </c>
      <c r="J27" s="78"/>
      <c r="K27" s="78"/>
      <c r="L27" s="78"/>
      <c r="M27" s="78"/>
      <c r="N27" s="78"/>
      <c r="O27" s="78"/>
      <c r="P27" s="67"/>
    </row>
    <row r="28" spans="1:16" x14ac:dyDescent="0.25">
      <c r="A28" s="78"/>
      <c r="B28" s="249" t="s">
        <v>126</v>
      </c>
      <c r="C28" s="249"/>
      <c r="D28" s="249"/>
      <c r="E28" s="249"/>
      <c r="F28" s="249"/>
      <c r="G28" s="249"/>
      <c r="H28" s="110">
        <f>'русский язык'!$N$32</f>
        <v>0</v>
      </c>
      <c r="I28" s="108">
        <v>2</v>
      </c>
      <c r="J28" s="78"/>
      <c r="K28" s="78"/>
      <c r="L28" s="78"/>
      <c r="M28" s="78"/>
      <c r="N28" s="78"/>
      <c r="O28" s="78"/>
      <c r="P28" s="67"/>
    </row>
    <row r="29" spans="1:16" x14ac:dyDescent="0.25">
      <c r="A29" s="78"/>
      <c r="B29" s="249" t="s">
        <v>127</v>
      </c>
      <c r="C29" s="249"/>
      <c r="D29" s="249"/>
      <c r="E29" s="249"/>
      <c r="F29" s="249"/>
      <c r="G29" s="249"/>
      <c r="H29" s="110">
        <f>'русский язык'!$O$32</f>
        <v>0</v>
      </c>
      <c r="I29" s="108">
        <v>1</v>
      </c>
      <c r="J29" s="78"/>
      <c r="K29" s="78"/>
      <c r="L29" s="78"/>
      <c r="M29" s="78"/>
      <c r="N29" s="78"/>
      <c r="O29" s="78"/>
      <c r="P29" s="67"/>
    </row>
    <row r="30" spans="1:16" x14ac:dyDescent="0.25">
      <c r="A30" s="78"/>
      <c r="B30" s="249" t="s">
        <v>128</v>
      </c>
      <c r="C30" s="249"/>
      <c r="D30" s="249"/>
      <c r="E30" s="249"/>
      <c r="F30" s="249"/>
      <c r="G30" s="249"/>
      <c r="H30" s="110">
        <f>'русский язык'!$P$32</f>
        <v>0</v>
      </c>
      <c r="I30" s="108">
        <v>1</v>
      </c>
      <c r="J30" s="78"/>
      <c r="K30" s="78"/>
      <c r="L30" s="78"/>
      <c r="M30" s="78"/>
      <c r="N30" s="78"/>
      <c r="O30" s="78"/>
      <c r="P30" s="67"/>
    </row>
    <row r="31" spans="1:16" x14ac:dyDescent="0.25">
      <c r="A31" s="78"/>
      <c r="B31" s="249" t="s">
        <v>129</v>
      </c>
      <c r="C31" s="249"/>
      <c r="D31" s="249"/>
      <c r="E31" s="249"/>
      <c r="F31" s="249"/>
      <c r="G31" s="249"/>
      <c r="H31" s="110">
        <f>'русский язык'!$Q$32</f>
        <v>0</v>
      </c>
      <c r="I31" s="108">
        <v>2</v>
      </c>
      <c r="J31" s="78"/>
      <c r="K31" s="78"/>
      <c r="L31" s="78"/>
      <c r="M31" s="78"/>
      <c r="N31" s="78"/>
      <c r="O31" s="78"/>
      <c r="P31" s="67"/>
    </row>
    <row r="32" spans="1:16" x14ac:dyDescent="0.25">
      <c r="A32" s="78"/>
      <c r="B32" s="222" t="s">
        <v>130</v>
      </c>
      <c r="C32" s="222"/>
      <c r="D32" s="222"/>
      <c r="E32" s="222"/>
      <c r="F32" s="222"/>
      <c r="G32" s="222"/>
      <c r="H32" s="110">
        <f>'русский язык'!$R$32</f>
        <v>0</v>
      </c>
      <c r="I32" s="108">
        <v>3</v>
      </c>
      <c r="J32" s="78"/>
      <c r="K32" s="78"/>
      <c r="L32" s="78"/>
      <c r="M32" s="78"/>
      <c r="N32" s="78"/>
      <c r="O32" s="78"/>
      <c r="P32" s="67"/>
    </row>
    <row r="33" spans="1:16" x14ac:dyDescent="0.25">
      <c r="A33" s="78"/>
      <c r="B33" s="222" t="s">
        <v>131</v>
      </c>
      <c r="C33" s="222"/>
      <c r="D33" s="222"/>
      <c r="E33" s="222"/>
      <c r="F33" s="222"/>
      <c r="G33" s="222"/>
      <c r="H33" s="110">
        <f>'русский язык'!$S$32</f>
        <v>0</v>
      </c>
      <c r="I33" s="108">
        <v>3</v>
      </c>
      <c r="J33" s="78"/>
      <c r="K33" s="78"/>
      <c r="L33" s="78"/>
      <c r="M33" s="78"/>
      <c r="N33" s="78"/>
      <c r="O33" s="78"/>
      <c r="P33" s="67"/>
    </row>
    <row r="34" spans="1:16" x14ac:dyDescent="0.25">
      <c r="A34" s="78"/>
      <c r="B34" s="249" t="s">
        <v>132</v>
      </c>
      <c r="C34" s="249"/>
      <c r="D34" s="249"/>
      <c r="E34" s="249"/>
      <c r="F34" s="249"/>
      <c r="G34" s="249"/>
      <c r="H34" s="110">
        <f>'русский язык'!$T$32</f>
        <v>0</v>
      </c>
      <c r="I34" s="108">
        <v>1</v>
      </c>
      <c r="J34" s="78"/>
      <c r="K34" s="78"/>
      <c r="L34" s="78"/>
      <c r="M34" s="78"/>
      <c r="N34" s="78"/>
      <c r="O34" s="78"/>
      <c r="P34" s="67"/>
    </row>
    <row r="35" spans="1:16" ht="30" customHeight="1" x14ac:dyDescent="0.25">
      <c r="A35" s="78"/>
      <c r="B35" s="222" t="s">
        <v>133</v>
      </c>
      <c r="C35" s="222"/>
      <c r="D35" s="222"/>
      <c r="E35" s="222"/>
      <c r="F35" s="222"/>
      <c r="G35" s="222"/>
      <c r="H35" s="111">
        <f>'русский язык'!$U$32</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45:M48"/>
    <mergeCell ref="C51:G51"/>
    <mergeCell ref="D71:F71"/>
    <mergeCell ref="B73:J78"/>
    <mergeCell ref="B31:G31"/>
    <mergeCell ref="B32:G32"/>
    <mergeCell ref="B33:G33"/>
    <mergeCell ref="B34:G34"/>
    <mergeCell ref="B35:G35"/>
    <mergeCell ref="B37:M42"/>
    <mergeCell ref="B30:G30"/>
    <mergeCell ref="B19:G19"/>
    <mergeCell ref="B20:G20"/>
    <mergeCell ref="B21:G21"/>
    <mergeCell ref="B22:G22"/>
    <mergeCell ref="B23:G23"/>
    <mergeCell ref="B24:G24"/>
    <mergeCell ref="B25:G25"/>
    <mergeCell ref="B26:G26"/>
    <mergeCell ref="B27:G27"/>
    <mergeCell ref="B28:G28"/>
    <mergeCell ref="B29:G29"/>
    <mergeCell ref="B18:G18"/>
    <mergeCell ref="B1:N1"/>
    <mergeCell ref="C2:M2"/>
    <mergeCell ref="C3:G3"/>
    <mergeCell ref="H15:I15"/>
    <mergeCell ref="J15:K15"/>
  </mergeCells>
  <conditionalFormatting sqref="C13">
    <cfRule type="cellIs" dxfId="99" priority="8" operator="equal">
      <formula>5</formula>
    </cfRule>
    <cfRule type="cellIs" dxfId="98" priority="9" operator="equal">
      <formula>4</formula>
    </cfRule>
    <cfRule type="cellIs" dxfId="97" priority="10" operator="equal">
      <formula>3</formula>
    </cfRule>
    <cfRule type="cellIs" dxfId="96" priority="11" operator="equal">
      <formula>2</formula>
    </cfRule>
  </conditionalFormatting>
  <conditionalFormatting sqref="H19:H35">
    <cfRule type="cellIs" dxfId="95" priority="1" operator="equal">
      <formula>0</formula>
    </cfRule>
    <cfRule type="cellIs" dxfId="94" priority="7" operator="equal">
      <formula>0</formula>
    </cfRule>
  </conditionalFormatting>
  <conditionalFormatting sqref="H19">
    <cfRule type="cellIs" dxfId="93" priority="6" operator="equal">
      <formula>4</formula>
    </cfRule>
  </conditionalFormatting>
  <conditionalFormatting sqref="H20:H21 H23 H27 H32:H33 H35">
    <cfRule type="cellIs" dxfId="92" priority="5" operator="equal">
      <formula>3</formula>
    </cfRule>
  </conditionalFormatting>
  <conditionalFormatting sqref="H22 H25 H29:H30 H34">
    <cfRule type="cellIs" dxfId="91" priority="4" operator="equal">
      <formula>1</formula>
    </cfRule>
  </conditionalFormatting>
  <conditionalFormatting sqref="H24 H26 H28 H31">
    <cfRule type="cellIs" dxfId="90" priority="3" operator="equal">
      <formula>2</formula>
    </cfRule>
  </conditionalFormatting>
  <conditionalFormatting sqref="J15:K15">
    <cfRule type="cellIs" dxfId="89" priority="2" operator="equal">
      <formula>0</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4"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класса'!$B$33</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язык'!$AI$33</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язык'!$AK$33</f>
        <v>0</v>
      </c>
      <c r="D6" s="91">
        <v>3</v>
      </c>
      <c r="E6" s="92">
        <f t="shared" si="0"/>
        <v>0</v>
      </c>
      <c r="F6" s="78"/>
      <c r="G6" s="71"/>
      <c r="H6" s="85"/>
      <c r="I6" s="85"/>
      <c r="J6" s="85"/>
      <c r="K6" s="1"/>
      <c r="L6" s="1"/>
      <c r="M6" s="1"/>
      <c r="N6" s="78"/>
      <c r="O6" s="78"/>
      <c r="P6" s="67"/>
    </row>
    <row r="7" spans="1:16" ht="15.75" x14ac:dyDescent="0.25">
      <c r="A7" s="78"/>
      <c r="B7" s="3" t="s">
        <v>74</v>
      </c>
      <c r="C7" s="91">
        <f>'русский язык'!$Q$33</f>
        <v>0</v>
      </c>
      <c r="D7" s="91">
        <v>2</v>
      </c>
      <c r="E7" s="92">
        <f t="shared" si="0"/>
        <v>0</v>
      </c>
      <c r="F7" s="78"/>
      <c r="G7" s="86"/>
      <c r="H7" s="87"/>
      <c r="I7" s="87"/>
      <c r="J7" s="69"/>
      <c r="K7" s="1"/>
      <c r="L7" s="1"/>
      <c r="M7" s="1"/>
      <c r="N7" s="78"/>
      <c r="O7" s="78"/>
      <c r="P7" s="67"/>
    </row>
    <row r="8" spans="1:16" ht="15.75" x14ac:dyDescent="0.25">
      <c r="A8" s="78"/>
      <c r="B8" s="3" t="s">
        <v>75</v>
      </c>
      <c r="C8" s="91">
        <f>'русский язык'!$AJ$33</f>
        <v>0</v>
      </c>
      <c r="D8" s="91">
        <v>13</v>
      </c>
      <c r="E8" s="92">
        <f t="shared" si="0"/>
        <v>0</v>
      </c>
      <c r="F8" s="78"/>
      <c r="G8" s="86"/>
      <c r="H8" s="87"/>
      <c r="I8" s="87"/>
      <c r="J8" s="69"/>
      <c r="K8" s="1"/>
      <c r="L8" s="1"/>
      <c r="M8" s="1"/>
      <c r="N8" s="78"/>
      <c r="O8" s="78"/>
      <c r="P8" s="67"/>
    </row>
    <row r="9" spans="1:16" ht="15.75" x14ac:dyDescent="0.25">
      <c r="A9" s="78"/>
      <c r="B9" s="3" t="s">
        <v>76</v>
      </c>
      <c r="C9" s="91">
        <f>'русский язык'!$AL$33</f>
        <v>0</v>
      </c>
      <c r="D9" s="91">
        <v>4</v>
      </c>
      <c r="E9" s="92">
        <f t="shared" si="0"/>
        <v>0</v>
      </c>
      <c r="F9" s="78"/>
      <c r="G9" s="86"/>
      <c r="H9" s="87"/>
      <c r="I9" s="87"/>
      <c r="J9" s="69"/>
      <c r="K9" s="1"/>
      <c r="L9" s="1"/>
      <c r="M9" s="1"/>
      <c r="N9" s="78"/>
      <c r="O9" s="78"/>
      <c r="P9" s="67"/>
    </row>
    <row r="10" spans="1:16" ht="15.75" x14ac:dyDescent="0.25">
      <c r="A10" s="78"/>
      <c r="B10" s="3" t="s">
        <v>80</v>
      </c>
      <c r="C10" s="91">
        <f>'русский язык'!$AN$33</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язык'!$AM$33</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9">
        <f>'русский язык'!$D$33</f>
        <v>0</v>
      </c>
      <c r="I19" s="108">
        <v>4</v>
      </c>
      <c r="J19" s="78"/>
      <c r="K19" s="78"/>
      <c r="L19" s="78"/>
      <c r="M19" s="78"/>
      <c r="N19" s="78"/>
      <c r="O19" s="78"/>
      <c r="P19" s="67"/>
    </row>
    <row r="20" spans="1:16" ht="28.5" customHeight="1" x14ac:dyDescent="0.25">
      <c r="A20" s="78"/>
      <c r="B20" s="222" t="s">
        <v>134</v>
      </c>
      <c r="C20" s="222"/>
      <c r="D20" s="222"/>
      <c r="E20" s="222"/>
      <c r="F20" s="222"/>
      <c r="G20" s="222"/>
      <c r="H20" s="119">
        <f>'русский язык'!$E$33</f>
        <v>0</v>
      </c>
      <c r="I20" s="108">
        <v>3</v>
      </c>
      <c r="J20" s="78"/>
      <c r="K20" s="78"/>
      <c r="L20" s="78"/>
      <c r="M20" s="78"/>
      <c r="N20" s="78"/>
      <c r="O20" s="78"/>
      <c r="P20" s="67"/>
    </row>
    <row r="21" spans="1:16" x14ac:dyDescent="0.25">
      <c r="A21" s="78"/>
      <c r="B21" s="259" t="s">
        <v>119</v>
      </c>
      <c r="C21" s="260"/>
      <c r="D21" s="260"/>
      <c r="E21" s="260"/>
      <c r="F21" s="260"/>
      <c r="G21" s="261"/>
      <c r="H21" s="120">
        <f>'русский язык'!$F$33</f>
        <v>0</v>
      </c>
      <c r="I21" s="108">
        <v>3</v>
      </c>
      <c r="J21" s="78"/>
      <c r="K21" s="78"/>
      <c r="L21" s="78"/>
      <c r="M21" s="78"/>
      <c r="N21" s="78"/>
      <c r="O21" s="78"/>
      <c r="P21" s="67"/>
    </row>
    <row r="22" spans="1:16" x14ac:dyDescent="0.25">
      <c r="A22" s="78"/>
      <c r="B22" s="249" t="s">
        <v>120</v>
      </c>
      <c r="C22" s="249"/>
      <c r="D22" s="249"/>
      <c r="E22" s="249"/>
      <c r="F22" s="249"/>
      <c r="G22" s="249"/>
      <c r="H22" s="120">
        <f>'русский язык'!$G$33</f>
        <v>0</v>
      </c>
      <c r="I22" s="108">
        <v>1</v>
      </c>
      <c r="J22" s="78"/>
      <c r="K22" s="78"/>
      <c r="L22" s="78"/>
      <c r="M22" s="78"/>
      <c r="N22" s="78"/>
      <c r="O22" s="78"/>
      <c r="P22" s="67"/>
    </row>
    <row r="23" spans="1:16" x14ac:dyDescent="0.25">
      <c r="A23" s="78"/>
      <c r="B23" s="249" t="s">
        <v>136</v>
      </c>
      <c r="C23" s="249"/>
      <c r="D23" s="249"/>
      <c r="E23" s="249"/>
      <c r="F23" s="249"/>
      <c r="G23" s="249"/>
      <c r="H23" s="120">
        <f>'русский язык'!$H$33</f>
        <v>0</v>
      </c>
      <c r="I23" s="108">
        <v>3</v>
      </c>
      <c r="J23" s="78"/>
      <c r="K23" s="78"/>
      <c r="L23" s="78"/>
      <c r="M23" s="78"/>
      <c r="N23" s="78"/>
      <c r="O23" s="78"/>
      <c r="P23" s="67"/>
    </row>
    <row r="24" spans="1:16" x14ac:dyDescent="0.25">
      <c r="A24" s="78"/>
      <c r="B24" s="249" t="s">
        <v>135</v>
      </c>
      <c r="C24" s="249"/>
      <c r="D24" s="249"/>
      <c r="E24" s="249"/>
      <c r="F24" s="249"/>
      <c r="G24" s="249"/>
      <c r="H24" s="120">
        <f>'русский язык'!$J$33</f>
        <v>0</v>
      </c>
      <c r="I24" s="108">
        <v>2</v>
      </c>
      <c r="J24" s="78"/>
      <c r="K24" s="78"/>
      <c r="L24" s="78"/>
      <c r="M24" s="78"/>
      <c r="N24" s="78"/>
      <c r="O24" s="78"/>
      <c r="P24" s="67"/>
    </row>
    <row r="25" spans="1:16" x14ac:dyDescent="0.25">
      <c r="A25" s="78"/>
      <c r="B25" s="249" t="s">
        <v>123</v>
      </c>
      <c r="C25" s="249"/>
      <c r="D25" s="249"/>
      <c r="E25" s="249"/>
      <c r="F25" s="249"/>
      <c r="G25" s="249"/>
      <c r="H25" s="120">
        <f>'русский язык'!$K$33</f>
        <v>0</v>
      </c>
      <c r="I25" s="108">
        <v>1</v>
      </c>
      <c r="J25" s="78"/>
      <c r="K25" s="78"/>
      <c r="L25" s="78"/>
      <c r="M25" s="78"/>
      <c r="N25" s="78"/>
      <c r="O25" s="78"/>
      <c r="P25" s="67"/>
    </row>
    <row r="26" spans="1:16" x14ac:dyDescent="0.25">
      <c r="A26" s="78"/>
      <c r="B26" s="222" t="s">
        <v>124</v>
      </c>
      <c r="C26" s="222"/>
      <c r="D26" s="222"/>
      <c r="E26" s="222"/>
      <c r="F26" s="222"/>
      <c r="G26" s="222"/>
      <c r="H26" s="120">
        <f>'русский язык'!$L$33</f>
        <v>0</v>
      </c>
      <c r="I26" s="108">
        <v>2</v>
      </c>
      <c r="J26" s="78"/>
      <c r="K26" s="78"/>
      <c r="L26" s="78"/>
      <c r="M26" s="78"/>
      <c r="N26" s="78"/>
      <c r="O26" s="78"/>
      <c r="P26" s="67"/>
    </row>
    <row r="27" spans="1:16" x14ac:dyDescent="0.25">
      <c r="A27" s="78"/>
      <c r="B27" s="249" t="s">
        <v>125</v>
      </c>
      <c r="C27" s="249"/>
      <c r="D27" s="249"/>
      <c r="E27" s="249"/>
      <c r="F27" s="249"/>
      <c r="G27" s="249"/>
      <c r="H27" s="120">
        <f>'русский язык'!$M$33</f>
        <v>0</v>
      </c>
      <c r="I27" s="108">
        <v>3</v>
      </c>
      <c r="J27" s="78"/>
      <c r="K27" s="78"/>
      <c r="L27" s="78"/>
      <c r="M27" s="78"/>
      <c r="N27" s="78"/>
      <c r="O27" s="78"/>
      <c r="P27" s="67"/>
    </row>
    <row r="28" spans="1:16" x14ac:dyDescent="0.25">
      <c r="A28" s="78"/>
      <c r="B28" s="249" t="s">
        <v>126</v>
      </c>
      <c r="C28" s="249"/>
      <c r="D28" s="249"/>
      <c r="E28" s="249"/>
      <c r="F28" s="249"/>
      <c r="G28" s="249"/>
      <c r="H28" s="120">
        <f>'русский язык'!$N$33</f>
        <v>0</v>
      </c>
      <c r="I28" s="108">
        <v>2</v>
      </c>
      <c r="J28" s="78"/>
      <c r="K28" s="78"/>
      <c r="L28" s="78"/>
      <c r="M28" s="78"/>
      <c r="N28" s="78"/>
      <c r="O28" s="78"/>
      <c r="P28" s="67"/>
    </row>
    <row r="29" spans="1:16" x14ac:dyDescent="0.25">
      <c r="A29" s="78"/>
      <c r="B29" s="249" t="s">
        <v>127</v>
      </c>
      <c r="C29" s="249"/>
      <c r="D29" s="249"/>
      <c r="E29" s="249"/>
      <c r="F29" s="249"/>
      <c r="G29" s="249"/>
      <c r="H29" s="120">
        <f>'русский язык'!$O$33</f>
        <v>0</v>
      </c>
      <c r="I29" s="108">
        <v>1</v>
      </c>
      <c r="J29" s="78"/>
      <c r="K29" s="78"/>
      <c r="L29" s="78"/>
      <c r="M29" s="78"/>
      <c r="N29" s="78"/>
      <c r="O29" s="78"/>
      <c r="P29" s="67"/>
    </row>
    <row r="30" spans="1:16" x14ac:dyDescent="0.25">
      <c r="A30" s="78"/>
      <c r="B30" s="249" t="s">
        <v>128</v>
      </c>
      <c r="C30" s="249"/>
      <c r="D30" s="249"/>
      <c r="E30" s="249"/>
      <c r="F30" s="249"/>
      <c r="G30" s="249"/>
      <c r="H30" s="120">
        <f>'русский язык'!$P$33</f>
        <v>0</v>
      </c>
      <c r="I30" s="108">
        <v>1</v>
      </c>
      <c r="J30" s="78"/>
      <c r="K30" s="78"/>
      <c r="L30" s="78"/>
      <c r="M30" s="78"/>
      <c r="N30" s="78"/>
      <c r="O30" s="78"/>
      <c r="P30" s="67"/>
    </row>
    <row r="31" spans="1:16" x14ac:dyDescent="0.25">
      <c r="A31" s="78"/>
      <c r="B31" s="249" t="s">
        <v>129</v>
      </c>
      <c r="C31" s="249"/>
      <c r="D31" s="249"/>
      <c r="E31" s="249"/>
      <c r="F31" s="249"/>
      <c r="G31" s="249"/>
      <c r="H31" s="120">
        <f>'русский язык'!$Q$33</f>
        <v>0</v>
      </c>
      <c r="I31" s="108">
        <v>2</v>
      </c>
      <c r="J31" s="78"/>
      <c r="K31" s="78"/>
      <c r="L31" s="78"/>
      <c r="M31" s="78"/>
      <c r="N31" s="78"/>
      <c r="O31" s="78"/>
      <c r="P31" s="67"/>
    </row>
    <row r="32" spans="1:16" x14ac:dyDescent="0.25">
      <c r="A32" s="78"/>
      <c r="B32" s="222" t="s">
        <v>130</v>
      </c>
      <c r="C32" s="222"/>
      <c r="D32" s="222"/>
      <c r="E32" s="222"/>
      <c r="F32" s="222"/>
      <c r="G32" s="222"/>
      <c r="H32" s="120">
        <f>'русский язык'!$R$33</f>
        <v>0</v>
      </c>
      <c r="I32" s="108">
        <v>3</v>
      </c>
      <c r="J32" s="78"/>
      <c r="K32" s="78"/>
      <c r="L32" s="78"/>
      <c r="M32" s="78"/>
      <c r="N32" s="78"/>
      <c r="O32" s="78"/>
      <c r="P32" s="67"/>
    </row>
    <row r="33" spans="1:16" x14ac:dyDescent="0.25">
      <c r="A33" s="78"/>
      <c r="B33" s="222" t="s">
        <v>131</v>
      </c>
      <c r="C33" s="222"/>
      <c r="D33" s="222"/>
      <c r="E33" s="222"/>
      <c r="F33" s="222"/>
      <c r="G33" s="222"/>
      <c r="H33" s="120">
        <f>'русский язык'!$S$33</f>
        <v>0</v>
      </c>
      <c r="I33" s="108">
        <v>3</v>
      </c>
      <c r="J33" s="78"/>
      <c r="K33" s="78"/>
      <c r="L33" s="78"/>
      <c r="M33" s="78"/>
      <c r="N33" s="78"/>
      <c r="O33" s="78"/>
      <c r="P33" s="67"/>
    </row>
    <row r="34" spans="1:16" x14ac:dyDescent="0.25">
      <c r="A34" s="78"/>
      <c r="B34" s="249" t="s">
        <v>132</v>
      </c>
      <c r="C34" s="249"/>
      <c r="D34" s="249"/>
      <c r="E34" s="249"/>
      <c r="F34" s="249"/>
      <c r="G34" s="249"/>
      <c r="H34" s="120">
        <f>'русский язык'!$T$33</f>
        <v>0</v>
      </c>
      <c r="I34" s="108">
        <v>1</v>
      </c>
      <c r="J34" s="78"/>
      <c r="K34" s="78"/>
      <c r="L34" s="78"/>
      <c r="M34" s="78"/>
      <c r="N34" s="78"/>
      <c r="O34" s="78"/>
      <c r="P34" s="67"/>
    </row>
    <row r="35" spans="1:16" ht="30" customHeight="1" x14ac:dyDescent="0.25">
      <c r="A35" s="78"/>
      <c r="B35" s="222" t="s">
        <v>133</v>
      </c>
      <c r="C35" s="222"/>
      <c r="D35" s="222"/>
      <c r="E35" s="222"/>
      <c r="F35" s="222"/>
      <c r="G35" s="222"/>
      <c r="H35" s="119">
        <f>'русский язык'!$U$33</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45:M48"/>
    <mergeCell ref="C51:G51"/>
    <mergeCell ref="D71:F71"/>
    <mergeCell ref="B73:J78"/>
    <mergeCell ref="B31:G31"/>
    <mergeCell ref="B32:G32"/>
    <mergeCell ref="B33:G33"/>
    <mergeCell ref="B34:G34"/>
    <mergeCell ref="B35:G35"/>
    <mergeCell ref="B37:M42"/>
    <mergeCell ref="B30:G30"/>
    <mergeCell ref="B19:G19"/>
    <mergeCell ref="B20:G20"/>
    <mergeCell ref="B21:G21"/>
    <mergeCell ref="B22:G22"/>
    <mergeCell ref="B23:G23"/>
    <mergeCell ref="B24:G24"/>
    <mergeCell ref="B25:G25"/>
    <mergeCell ref="B26:G26"/>
    <mergeCell ref="B27:G27"/>
    <mergeCell ref="B28:G28"/>
    <mergeCell ref="B29:G29"/>
    <mergeCell ref="B18:G18"/>
    <mergeCell ref="B1:N1"/>
    <mergeCell ref="C2:M2"/>
    <mergeCell ref="C3:G3"/>
    <mergeCell ref="H15:I15"/>
    <mergeCell ref="J15:K15"/>
  </mergeCells>
  <conditionalFormatting sqref="C13">
    <cfRule type="cellIs" dxfId="88" priority="9" operator="equal">
      <formula>5</formula>
    </cfRule>
    <cfRule type="cellIs" dxfId="87" priority="10" operator="equal">
      <formula>4</formula>
    </cfRule>
    <cfRule type="cellIs" dxfId="86" priority="11" operator="equal">
      <formula>3</formula>
    </cfRule>
    <cfRule type="cellIs" dxfId="85" priority="12" operator="equal">
      <formula>2</formula>
    </cfRule>
  </conditionalFormatting>
  <conditionalFormatting sqref="H19:H35">
    <cfRule type="cellIs" dxfId="84" priority="1" operator="equal">
      <formula>0</formula>
    </cfRule>
    <cfRule type="cellIs" dxfId="83" priority="8" operator="equal">
      <formula>0</formula>
    </cfRule>
  </conditionalFormatting>
  <conditionalFormatting sqref="H19">
    <cfRule type="cellIs" dxfId="82" priority="7" operator="equal">
      <formula>4</formula>
    </cfRule>
  </conditionalFormatting>
  <conditionalFormatting sqref="H20:H21 H23 H27 H32:H33 H35">
    <cfRule type="cellIs" dxfId="81" priority="6" operator="equal">
      <formula>3</formula>
    </cfRule>
  </conditionalFormatting>
  <conditionalFormatting sqref="H22 H25 H29:H30 H34">
    <cfRule type="cellIs" dxfId="80" priority="5" operator="equal">
      <formula>1</formula>
    </cfRule>
  </conditionalFormatting>
  <conditionalFormatting sqref="H24 H26 H28 H31">
    <cfRule type="cellIs" dxfId="79" priority="4" operator="equal">
      <formula>2</formula>
    </cfRule>
  </conditionalFormatting>
  <conditionalFormatting sqref="J15:K15">
    <cfRule type="cellIs" dxfId="78" priority="3" operator="equal">
      <formula>0</formula>
    </cfRule>
  </conditionalFormatting>
  <conditionalFormatting sqref="C5:C12">
    <cfRule type="cellIs" dxfId="77" priority="2" operator="equal">
      <formula>0</formula>
    </cfRule>
  </conditionalFormatting>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4"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класса'!$B$34</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язык'!$AI$34</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язык'!$AK$34</f>
        <v>0</v>
      </c>
      <c r="D6" s="91">
        <v>3</v>
      </c>
      <c r="E6" s="92">
        <f t="shared" si="0"/>
        <v>0</v>
      </c>
      <c r="F6" s="78"/>
      <c r="G6" s="71"/>
      <c r="H6" s="85"/>
      <c r="I6" s="85"/>
      <c r="J6" s="85"/>
      <c r="K6" s="1"/>
      <c r="L6" s="1"/>
      <c r="M6" s="1"/>
      <c r="N6" s="78"/>
      <c r="O6" s="78"/>
      <c r="P6" s="67"/>
    </row>
    <row r="7" spans="1:16" ht="15.75" x14ac:dyDescent="0.25">
      <c r="A7" s="78"/>
      <c r="B7" s="3" t="s">
        <v>74</v>
      </c>
      <c r="C7" s="91">
        <f>'русский язык'!$Q$34</f>
        <v>0</v>
      </c>
      <c r="D7" s="91">
        <v>2</v>
      </c>
      <c r="E7" s="92">
        <f t="shared" si="0"/>
        <v>0</v>
      </c>
      <c r="F7" s="78"/>
      <c r="G7" s="86"/>
      <c r="H7" s="87"/>
      <c r="I7" s="87"/>
      <c r="J7" s="69"/>
      <c r="K7" s="1"/>
      <c r="L7" s="1"/>
      <c r="M7" s="1"/>
      <c r="N7" s="78"/>
      <c r="O7" s="78"/>
      <c r="P7" s="67"/>
    </row>
    <row r="8" spans="1:16" ht="15.75" x14ac:dyDescent="0.25">
      <c r="A8" s="78"/>
      <c r="B8" s="3" t="s">
        <v>75</v>
      </c>
      <c r="C8" s="91">
        <f>'русский язык'!$AJ$34</f>
        <v>0</v>
      </c>
      <c r="D8" s="91">
        <v>13</v>
      </c>
      <c r="E8" s="92">
        <f t="shared" si="0"/>
        <v>0</v>
      </c>
      <c r="F8" s="78"/>
      <c r="G8" s="86"/>
      <c r="H8" s="87"/>
      <c r="I8" s="87"/>
      <c r="J8" s="69"/>
      <c r="K8" s="1"/>
      <c r="L8" s="1"/>
      <c r="M8" s="1"/>
      <c r="N8" s="78"/>
      <c r="O8" s="78"/>
      <c r="P8" s="67"/>
    </row>
    <row r="9" spans="1:16" ht="15.75" x14ac:dyDescent="0.25">
      <c r="A9" s="78"/>
      <c r="B9" s="3" t="s">
        <v>76</v>
      </c>
      <c r="C9" s="91">
        <f>'русский язык'!$AL$34</f>
        <v>0</v>
      </c>
      <c r="D9" s="91">
        <v>4</v>
      </c>
      <c r="E9" s="92">
        <f t="shared" si="0"/>
        <v>0</v>
      </c>
      <c r="F9" s="78"/>
      <c r="G9" s="86"/>
      <c r="H9" s="87"/>
      <c r="I9" s="87"/>
      <c r="J9" s="69"/>
      <c r="K9" s="1"/>
      <c r="L9" s="1"/>
      <c r="M9" s="1"/>
      <c r="N9" s="78"/>
      <c r="O9" s="78"/>
      <c r="P9" s="67"/>
    </row>
    <row r="10" spans="1:16" ht="15.75" x14ac:dyDescent="0.25">
      <c r="A10" s="78"/>
      <c r="B10" s="3" t="s">
        <v>80</v>
      </c>
      <c r="C10" s="91">
        <f>'русский язык'!$AN$34</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язык'!$AM$34</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9">
        <f>'русский язык'!$D$34</f>
        <v>0</v>
      </c>
      <c r="I19" s="108">
        <v>4</v>
      </c>
      <c r="J19" s="78"/>
      <c r="K19" s="78"/>
      <c r="L19" s="78"/>
      <c r="M19" s="78"/>
      <c r="N19" s="78"/>
      <c r="O19" s="78"/>
      <c r="P19" s="67"/>
    </row>
    <row r="20" spans="1:16" ht="28.5" customHeight="1" x14ac:dyDescent="0.25">
      <c r="A20" s="78"/>
      <c r="B20" s="222" t="s">
        <v>134</v>
      </c>
      <c r="C20" s="222"/>
      <c r="D20" s="222"/>
      <c r="E20" s="222"/>
      <c r="F20" s="222"/>
      <c r="G20" s="222"/>
      <c r="H20" s="119">
        <f>'русский язык'!$E$34</f>
        <v>0</v>
      </c>
      <c r="I20" s="108">
        <v>3</v>
      </c>
      <c r="J20" s="78"/>
      <c r="K20" s="78"/>
      <c r="L20" s="78"/>
      <c r="M20" s="78"/>
      <c r="N20" s="78"/>
      <c r="O20" s="78"/>
      <c r="P20" s="67"/>
    </row>
    <row r="21" spans="1:16" x14ac:dyDescent="0.25">
      <c r="A21" s="78"/>
      <c r="B21" s="259" t="s">
        <v>119</v>
      </c>
      <c r="C21" s="260"/>
      <c r="D21" s="260"/>
      <c r="E21" s="260"/>
      <c r="F21" s="260"/>
      <c r="G21" s="261"/>
      <c r="H21" s="120">
        <f>'русский язык'!$F$34</f>
        <v>0</v>
      </c>
      <c r="I21" s="108">
        <v>3</v>
      </c>
      <c r="J21" s="78"/>
      <c r="K21" s="78"/>
      <c r="L21" s="78"/>
      <c r="M21" s="78"/>
      <c r="N21" s="78"/>
      <c r="O21" s="78"/>
      <c r="P21" s="67"/>
    </row>
    <row r="22" spans="1:16" x14ac:dyDescent="0.25">
      <c r="A22" s="78"/>
      <c r="B22" s="249" t="s">
        <v>120</v>
      </c>
      <c r="C22" s="249"/>
      <c r="D22" s="249"/>
      <c r="E22" s="249"/>
      <c r="F22" s="249"/>
      <c r="G22" s="249"/>
      <c r="H22" s="120">
        <f>'русский язык'!$G$34</f>
        <v>0</v>
      </c>
      <c r="I22" s="108">
        <v>1</v>
      </c>
      <c r="J22" s="78"/>
      <c r="K22" s="78"/>
      <c r="L22" s="78"/>
      <c r="M22" s="78"/>
      <c r="N22" s="78"/>
      <c r="O22" s="78"/>
      <c r="P22" s="67"/>
    </row>
    <row r="23" spans="1:16" x14ac:dyDescent="0.25">
      <c r="A23" s="78"/>
      <c r="B23" s="249" t="s">
        <v>136</v>
      </c>
      <c r="C23" s="249"/>
      <c r="D23" s="249"/>
      <c r="E23" s="249"/>
      <c r="F23" s="249"/>
      <c r="G23" s="249"/>
      <c r="H23" s="120">
        <f>'русский язык'!$H$34</f>
        <v>0</v>
      </c>
      <c r="I23" s="108">
        <v>3</v>
      </c>
      <c r="J23" s="78"/>
      <c r="K23" s="78"/>
      <c r="L23" s="78"/>
      <c r="M23" s="78"/>
      <c r="N23" s="78"/>
      <c r="O23" s="78"/>
      <c r="P23" s="67"/>
    </row>
    <row r="24" spans="1:16" x14ac:dyDescent="0.25">
      <c r="A24" s="78"/>
      <c r="B24" s="249" t="s">
        <v>135</v>
      </c>
      <c r="C24" s="249"/>
      <c r="D24" s="249"/>
      <c r="E24" s="249"/>
      <c r="F24" s="249"/>
      <c r="G24" s="249"/>
      <c r="H24" s="120">
        <f>'русский язык'!$J$34</f>
        <v>0</v>
      </c>
      <c r="I24" s="108">
        <v>2</v>
      </c>
      <c r="J24" s="78"/>
      <c r="K24" s="78"/>
      <c r="L24" s="78"/>
      <c r="M24" s="78"/>
      <c r="N24" s="78"/>
      <c r="O24" s="78"/>
      <c r="P24" s="67"/>
    </row>
    <row r="25" spans="1:16" x14ac:dyDescent="0.25">
      <c r="A25" s="78"/>
      <c r="B25" s="249" t="s">
        <v>123</v>
      </c>
      <c r="C25" s="249"/>
      <c r="D25" s="249"/>
      <c r="E25" s="249"/>
      <c r="F25" s="249"/>
      <c r="G25" s="249"/>
      <c r="H25" s="120">
        <f>'русский язык'!$K$34</f>
        <v>0</v>
      </c>
      <c r="I25" s="108">
        <v>1</v>
      </c>
      <c r="J25" s="78"/>
      <c r="K25" s="78"/>
      <c r="L25" s="78"/>
      <c r="M25" s="78"/>
      <c r="N25" s="78"/>
      <c r="O25" s="78"/>
      <c r="P25" s="67"/>
    </row>
    <row r="26" spans="1:16" x14ac:dyDescent="0.25">
      <c r="A26" s="78"/>
      <c r="B26" s="222" t="s">
        <v>124</v>
      </c>
      <c r="C26" s="222"/>
      <c r="D26" s="222"/>
      <c r="E26" s="222"/>
      <c r="F26" s="222"/>
      <c r="G26" s="222"/>
      <c r="H26" s="120">
        <f>'русский язык'!$L$34</f>
        <v>0</v>
      </c>
      <c r="I26" s="108">
        <v>2</v>
      </c>
      <c r="J26" s="78"/>
      <c r="K26" s="78"/>
      <c r="L26" s="78"/>
      <c r="M26" s="78"/>
      <c r="N26" s="78"/>
      <c r="O26" s="78"/>
      <c r="P26" s="67"/>
    </row>
    <row r="27" spans="1:16" x14ac:dyDescent="0.25">
      <c r="A27" s="78"/>
      <c r="B27" s="249" t="s">
        <v>125</v>
      </c>
      <c r="C27" s="249"/>
      <c r="D27" s="249"/>
      <c r="E27" s="249"/>
      <c r="F27" s="249"/>
      <c r="G27" s="249"/>
      <c r="H27" s="120">
        <f>'русский язык'!$M$34</f>
        <v>0</v>
      </c>
      <c r="I27" s="108">
        <v>3</v>
      </c>
      <c r="J27" s="78"/>
      <c r="K27" s="78"/>
      <c r="L27" s="78"/>
      <c r="M27" s="78"/>
      <c r="N27" s="78"/>
      <c r="O27" s="78"/>
      <c r="P27" s="67"/>
    </row>
    <row r="28" spans="1:16" x14ac:dyDescent="0.25">
      <c r="A28" s="78"/>
      <c r="B28" s="249" t="s">
        <v>126</v>
      </c>
      <c r="C28" s="249"/>
      <c r="D28" s="249"/>
      <c r="E28" s="249"/>
      <c r="F28" s="249"/>
      <c r="G28" s="249"/>
      <c r="H28" s="120">
        <f>'русский язык'!$N$34</f>
        <v>0</v>
      </c>
      <c r="I28" s="108">
        <v>2</v>
      </c>
      <c r="J28" s="78"/>
      <c r="K28" s="78"/>
      <c r="L28" s="78"/>
      <c r="M28" s="78"/>
      <c r="N28" s="78"/>
      <c r="O28" s="78"/>
      <c r="P28" s="67"/>
    </row>
    <row r="29" spans="1:16" x14ac:dyDescent="0.25">
      <c r="A29" s="78"/>
      <c r="B29" s="249" t="s">
        <v>127</v>
      </c>
      <c r="C29" s="249"/>
      <c r="D29" s="249"/>
      <c r="E29" s="249"/>
      <c r="F29" s="249"/>
      <c r="G29" s="249"/>
      <c r="H29" s="120">
        <f>'русский язык'!$O$34</f>
        <v>0</v>
      </c>
      <c r="I29" s="108">
        <v>1</v>
      </c>
      <c r="J29" s="78"/>
      <c r="K29" s="78"/>
      <c r="L29" s="78"/>
      <c r="M29" s="78"/>
      <c r="N29" s="78"/>
      <c r="O29" s="78"/>
      <c r="P29" s="67"/>
    </row>
    <row r="30" spans="1:16" x14ac:dyDescent="0.25">
      <c r="A30" s="78"/>
      <c r="B30" s="249" t="s">
        <v>128</v>
      </c>
      <c r="C30" s="249"/>
      <c r="D30" s="249"/>
      <c r="E30" s="249"/>
      <c r="F30" s="249"/>
      <c r="G30" s="249"/>
      <c r="H30" s="120">
        <f>'русский язык'!$P$34</f>
        <v>0</v>
      </c>
      <c r="I30" s="108">
        <v>1</v>
      </c>
      <c r="J30" s="78"/>
      <c r="K30" s="78"/>
      <c r="L30" s="78"/>
      <c r="M30" s="78"/>
      <c r="N30" s="78"/>
      <c r="O30" s="78"/>
      <c r="P30" s="67"/>
    </row>
    <row r="31" spans="1:16" x14ac:dyDescent="0.25">
      <c r="A31" s="78"/>
      <c r="B31" s="249" t="s">
        <v>129</v>
      </c>
      <c r="C31" s="249"/>
      <c r="D31" s="249"/>
      <c r="E31" s="249"/>
      <c r="F31" s="249"/>
      <c r="G31" s="249"/>
      <c r="H31" s="120">
        <f>'русский язык'!$Q$34</f>
        <v>0</v>
      </c>
      <c r="I31" s="108">
        <v>2</v>
      </c>
      <c r="J31" s="78"/>
      <c r="K31" s="78"/>
      <c r="L31" s="78"/>
      <c r="M31" s="78"/>
      <c r="N31" s="78"/>
      <c r="O31" s="78"/>
      <c r="P31" s="67"/>
    </row>
    <row r="32" spans="1:16" x14ac:dyDescent="0.25">
      <c r="A32" s="78"/>
      <c r="B32" s="222" t="s">
        <v>130</v>
      </c>
      <c r="C32" s="222"/>
      <c r="D32" s="222"/>
      <c r="E32" s="222"/>
      <c r="F32" s="222"/>
      <c r="G32" s="222"/>
      <c r="H32" s="120">
        <f>'русский язык'!$R$34</f>
        <v>0</v>
      </c>
      <c r="I32" s="108">
        <v>3</v>
      </c>
      <c r="J32" s="78"/>
      <c r="K32" s="78"/>
      <c r="L32" s="78"/>
      <c r="M32" s="78"/>
      <c r="N32" s="78"/>
      <c r="O32" s="78"/>
      <c r="P32" s="67"/>
    </row>
    <row r="33" spans="1:16" x14ac:dyDescent="0.25">
      <c r="A33" s="78"/>
      <c r="B33" s="222" t="s">
        <v>131</v>
      </c>
      <c r="C33" s="222"/>
      <c r="D33" s="222"/>
      <c r="E33" s="222"/>
      <c r="F33" s="222"/>
      <c r="G33" s="222"/>
      <c r="H33" s="120">
        <f>'русский язык'!$S$34</f>
        <v>0</v>
      </c>
      <c r="I33" s="108">
        <v>3</v>
      </c>
      <c r="J33" s="78"/>
      <c r="K33" s="78"/>
      <c r="L33" s="78"/>
      <c r="M33" s="78"/>
      <c r="N33" s="78"/>
      <c r="O33" s="78"/>
      <c r="P33" s="67"/>
    </row>
    <row r="34" spans="1:16" x14ac:dyDescent="0.25">
      <c r="A34" s="78"/>
      <c r="B34" s="249" t="s">
        <v>132</v>
      </c>
      <c r="C34" s="249"/>
      <c r="D34" s="249"/>
      <c r="E34" s="249"/>
      <c r="F34" s="249"/>
      <c r="G34" s="249"/>
      <c r="H34" s="120">
        <f>'русский язык'!$T$34</f>
        <v>0</v>
      </c>
      <c r="I34" s="108">
        <v>1</v>
      </c>
      <c r="J34" s="78"/>
      <c r="K34" s="78"/>
      <c r="L34" s="78"/>
      <c r="M34" s="78"/>
      <c r="N34" s="78"/>
      <c r="O34" s="78"/>
      <c r="P34" s="67"/>
    </row>
    <row r="35" spans="1:16" ht="30" customHeight="1" x14ac:dyDescent="0.25">
      <c r="A35" s="78"/>
      <c r="B35" s="222" t="s">
        <v>133</v>
      </c>
      <c r="C35" s="222"/>
      <c r="D35" s="222"/>
      <c r="E35" s="222"/>
      <c r="F35" s="222"/>
      <c r="G35" s="222"/>
      <c r="H35" s="119">
        <f>'русский язык'!$U$34</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45:M48"/>
    <mergeCell ref="C51:G51"/>
    <mergeCell ref="D71:F71"/>
    <mergeCell ref="B73:J78"/>
    <mergeCell ref="B31:G31"/>
    <mergeCell ref="B32:G32"/>
    <mergeCell ref="B33:G33"/>
    <mergeCell ref="B34:G34"/>
    <mergeCell ref="B35:G35"/>
    <mergeCell ref="B37:M42"/>
    <mergeCell ref="B30:G30"/>
    <mergeCell ref="B19:G19"/>
    <mergeCell ref="B20:G20"/>
    <mergeCell ref="B21:G21"/>
    <mergeCell ref="B22:G22"/>
    <mergeCell ref="B23:G23"/>
    <mergeCell ref="B24:G24"/>
    <mergeCell ref="B25:G25"/>
    <mergeCell ref="B26:G26"/>
    <mergeCell ref="B27:G27"/>
    <mergeCell ref="B28:G28"/>
    <mergeCell ref="B29:G29"/>
    <mergeCell ref="B18:G18"/>
    <mergeCell ref="B1:N1"/>
    <mergeCell ref="C2:M2"/>
    <mergeCell ref="C3:G3"/>
    <mergeCell ref="H15:I15"/>
    <mergeCell ref="J15:K15"/>
  </mergeCells>
  <conditionalFormatting sqref="C13">
    <cfRule type="cellIs" dxfId="76" priority="9" operator="equal">
      <formula>5</formula>
    </cfRule>
    <cfRule type="cellIs" dxfId="75" priority="10" operator="equal">
      <formula>4</formula>
    </cfRule>
    <cfRule type="cellIs" dxfId="74" priority="11" operator="equal">
      <formula>3</formula>
    </cfRule>
    <cfRule type="cellIs" dxfId="73" priority="12" operator="equal">
      <formula>2</formula>
    </cfRule>
  </conditionalFormatting>
  <conditionalFormatting sqref="H19:H35">
    <cfRule type="cellIs" dxfId="72" priority="7" operator="equal">
      <formula>0</formula>
    </cfRule>
    <cfRule type="cellIs" dxfId="71" priority="8" operator="equal">
      <formula>0</formula>
    </cfRule>
  </conditionalFormatting>
  <conditionalFormatting sqref="H19">
    <cfRule type="cellIs" dxfId="70" priority="6" operator="equal">
      <formula>4</formula>
    </cfRule>
  </conditionalFormatting>
  <conditionalFormatting sqref="H20:H21 H23 H27 H32:H33 H35">
    <cfRule type="cellIs" dxfId="69" priority="5" operator="equal">
      <formula>3</formula>
    </cfRule>
  </conditionalFormatting>
  <conditionalFormatting sqref="H22 H25 H29:H30 H34">
    <cfRule type="cellIs" dxfId="68" priority="4" operator="equal">
      <formula>1</formula>
    </cfRule>
  </conditionalFormatting>
  <conditionalFormatting sqref="H24 H26 H28 H31">
    <cfRule type="cellIs" dxfId="67" priority="3" operator="equal">
      <formula>2</formula>
    </cfRule>
  </conditionalFormatting>
  <conditionalFormatting sqref="J15:K15">
    <cfRule type="cellIs" dxfId="66" priority="2" operator="equal">
      <formula>0</formula>
    </cfRule>
  </conditionalFormatting>
  <conditionalFormatting sqref="C5:C12">
    <cfRule type="cellIs" dxfId="65" priority="1" operator="equal">
      <formula>0</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4"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класса'!$B$35</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язык'!$AI$35</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язык'!$AK$35</f>
        <v>0</v>
      </c>
      <c r="D6" s="91">
        <v>3</v>
      </c>
      <c r="E6" s="92">
        <f t="shared" si="0"/>
        <v>0</v>
      </c>
      <c r="F6" s="78"/>
      <c r="G6" s="71"/>
      <c r="H6" s="85"/>
      <c r="I6" s="85"/>
      <c r="J6" s="85"/>
      <c r="K6" s="1"/>
      <c r="L6" s="1"/>
      <c r="M6" s="1"/>
      <c r="N6" s="78"/>
      <c r="O6" s="78"/>
      <c r="P6" s="67"/>
    </row>
    <row r="7" spans="1:16" ht="15.75" x14ac:dyDescent="0.25">
      <c r="A7" s="78"/>
      <c r="B7" s="3" t="s">
        <v>74</v>
      </c>
      <c r="C7" s="91">
        <f>'русский язык'!$Q$35</f>
        <v>0</v>
      </c>
      <c r="D7" s="91">
        <v>2</v>
      </c>
      <c r="E7" s="92">
        <f t="shared" si="0"/>
        <v>0</v>
      </c>
      <c r="F7" s="78"/>
      <c r="G7" s="86"/>
      <c r="H7" s="87"/>
      <c r="I7" s="87"/>
      <c r="J7" s="69"/>
      <c r="K7" s="1"/>
      <c r="L7" s="1"/>
      <c r="M7" s="1"/>
      <c r="N7" s="78"/>
      <c r="O7" s="78"/>
      <c r="P7" s="67"/>
    </row>
    <row r="8" spans="1:16" ht="15.75" x14ac:dyDescent="0.25">
      <c r="A8" s="78"/>
      <c r="B8" s="3" t="s">
        <v>75</v>
      </c>
      <c r="C8" s="91">
        <f>'русский язык'!$AJ$35</f>
        <v>0</v>
      </c>
      <c r="D8" s="91">
        <v>13</v>
      </c>
      <c r="E8" s="92">
        <f t="shared" si="0"/>
        <v>0</v>
      </c>
      <c r="F8" s="78"/>
      <c r="G8" s="86"/>
      <c r="H8" s="87"/>
      <c r="I8" s="87"/>
      <c r="J8" s="69"/>
      <c r="K8" s="1"/>
      <c r="L8" s="1"/>
      <c r="M8" s="1"/>
      <c r="N8" s="78"/>
      <c r="O8" s="78"/>
      <c r="P8" s="67"/>
    </row>
    <row r="9" spans="1:16" ht="15.75" x14ac:dyDescent="0.25">
      <c r="A9" s="78"/>
      <c r="B9" s="3" t="s">
        <v>76</v>
      </c>
      <c r="C9" s="91">
        <f>'русский язык'!$AL$35</f>
        <v>0</v>
      </c>
      <c r="D9" s="91">
        <v>4</v>
      </c>
      <c r="E9" s="92">
        <f t="shared" si="0"/>
        <v>0</v>
      </c>
      <c r="F9" s="78"/>
      <c r="G9" s="86"/>
      <c r="H9" s="87"/>
      <c r="I9" s="87"/>
      <c r="J9" s="69"/>
      <c r="K9" s="1"/>
      <c r="L9" s="1"/>
      <c r="M9" s="1"/>
      <c r="N9" s="78"/>
      <c r="O9" s="78"/>
      <c r="P9" s="67"/>
    </row>
    <row r="10" spans="1:16" ht="15.75" x14ac:dyDescent="0.25">
      <c r="A10" s="78"/>
      <c r="B10" s="3" t="s">
        <v>80</v>
      </c>
      <c r="C10" s="91">
        <f>'русский язык'!$AN$35</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язык'!$AM$35</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9">
        <f>'русский язык'!$D$35</f>
        <v>0</v>
      </c>
      <c r="I19" s="108">
        <v>4</v>
      </c>
      <c r="J19" s="78"/>
      <c r="K19" s="78"/>
      <c r="L19" s="78"/>
      <c r="M19" s="78"/>
      <c r="N19" s="78"/>
      <c r="O19" s="78"/>
      <c r="P19" s="67"/>
    </row>
    <row r="20" spans="1:16" ht="28.5" customHeight="1" x14ac:dyDescent="0.25">
      <c r="A20" s="78"/>
      <c r="B20" s="222" t="s">
        <v>134</v>
      </c>
      <c r="C20" s="222"/>
      <c r="D20" s="222"/>
      <c r="E20" s="222"/>
      <c r="F20" s="222"/>
      <c r="G20" s="222"/>
      <c r="H20" s="119">
        <f>'русский язык'!$E$35</f>
        <v>0</v>
      </c>
      <c r="I20" s="108">
        <v>3</v>
      </c>
      <c r="J20" s="78"/>
      <c r="K20" s="78"/>
      <c r="L20" s="78"/>
      <c r="M20" s="78"/>
      <c r="N20" s="78"/>
      <c r="O20" s="78"/>
      <c r="P20" s="67"/>
    </row>
    <row r="21" spans="1:16" x14ac:dyDescent="0.25">
      <c r="A21" s="78"/>
      <c r="B21" s="259" t="s">
        <v>119</v>
      </c>
      <c r="C21" s="260"/>
      <c r="D21" s="260"/>
      <c r="E21" s="260"/>
      <c r="F21" s="260"/>
      <c r="G21" s="261"/>
      <c r="H21" s="120">
        <f>'русский язык'!$F$35</f>
        <v>0</v>
      </c>
      <c r="I21" s="108">
        <v>3</v>
      </c>
      <c r="J21" s="78"/>
      <c r="K21" s="78"/>
      <c r="L21" s="78"/>
      <c r="M21" s="78"/>
      <c r="N21" s="78"/>
      <c r="O21" s="78"/>
      <c r="P21" s="67"/>
    </row>
    <row r="22" spans="1:16" x14ac:dyDescent="0.25">
      <c r="A22" s="78"/>
      <c r="B22" s="249" t="s">
        <v>120</v>
      </c>
      <c r="C22" s="249"/>
      <c r="D22" s="249"/>
      <c r="E22" s="249"/>
      <c r="F22" s="249"/>
      <c r="G22" s="249"/>
      <c r="H22" s="120">
        <f>'русский язык'!$G$35</f>
        <v>0</v>
      </c>
      <c r="I22" s="108">
        <v>1</v>
      </c>
      <c r="J22" s="78"/>
      <c r="K22" s="78"/>
      <c r="L22" s="78"/>
      <c r="M22" s="78"/>
      <c r="N22" s="78"/>
      <c r="O22" s="78"/>
      <c r="P22" s="67"/>
    </row>
    <row r="23" spans="1:16" x14ac:dyDescent="0.25">
      <c r="A23" s="78"/>
      <c r="B23" s="249" t="s">
        <v>136</v>
      </c>
      <c r="C23" s="249"/>
      <c r="D23" s="249"/>
      <c r="E23" s="249"/>
      <c r="F23" s="249"/>
      <c r="G23" s="249"/>
      <c r="H23" s="120">
        <f>'русский язык'!$H$35</f>
        <v>0</v>
      </c>
      <c r="I23" s="108">
        <v>3</v>
      </c>
      <c r="J23" s="78"/>
      <c r="K23" s="78"/>
      <c r="L23" s="78"/>
      <c r="M23" s="78"/>
      <c r="N23" s="78"/>
      <c r="O23" s="78"/>
      <c r="P23" s="67"/>
    </row>
    <row r="24" spans="1:16" x14ac:dyDescent="0.25">
      <c r="A24" s="78"/>
      <c r="B24" s="249" t="s">
        <v>135</v>
      </c>
      <c r="C24" s="249"/>
      <c r="D24" s="249"/>
      <c r="E24" s="249"/>
      <c r="F24" s="249"/>
      <c r="G24" s="249"/>
      <c r="H24" s="120">
        <f>'русский язык'!$J$35</f>
        <v>0</v>
      </c>
      <c r="I24" s="108">
        <v>2</v>
      </c>
      <c r="J24" s="78"/>
      <c r="K24" s="78"/>
      <c r="L24" s="78"/>
      <c r="M24" s="78"/>
      <c r="N24" s="78"/>
      <c r="O24" s="78"/>
      <c r="P24" s="67"/>
    </row>
    <row r="25" spans="1:16" x14ac:dyDescent="0.25">
      <c r="A25" s="78"/>
      <c r="B25" s="249" t="s">
        <v>123</v>
      </c>
      <c r="C25" s="249"/>
      <c r="D25" s="249"/>
      <c r="E25" s="249"/>
      <c r="F25" s="249"/>
      <c r="G25" s="249"/>
      <c r="H25" s="120">
        <f>'русский язык'!$K$35</f>
        <v>0</v>
      </c>
      <c r="I25" s="108">
        <v>1</v>
      </c>
      <c r="J25" s="78"/>
      <c r="K25" s="78"/>
      <c r="L25" s="78"/>
      <c r="M25" s="78"/>
      <c r="N25" s="78"/>
      <c r="O25" s="78"/>
      <c r="P25" s="67"/>
    </row>
    <row r="26" spans="1:16" x14ac:dyDescent="0.25">
      <c r="A26" s="78"/>
      <c r="B26" s="222" t="s">
        <v>124</v>
      </c>
      <c r="C26" s="222"/>
      <c r="D26" s="222"/>
      <c r="E26" s="222"/>
      <c r="F26" s="222"/>
      <c r="G26" s="222"/>
      <c r="H26" s="120">
        <f>'русский язык'!$L$35</f>
        <v>0</v>
      </c>
      <c r="I26" s="108">
        <v>2</v>
      </c>
      <c r="J26" s="78"/>
      <c r="K26" s="78"/>
      <c r="L26" s="78"/>
      <c r="M26" s="78"/>
      <c r="N26" s="78"/>
      <c r="O26" s="78"/>
      <c r="P26" s="67"/>
    </row>
    <row r="27" spans="1:16" x14ac:dyDescent="0.25">
      <c r="A27" s="78"/>
      <c r="B27" s="249" t="s">
        <v>125</v>
      </c>
      <c r="C27" s="249"/>
      <c r="D27" s="249"/>
      <c r="E27" s="249"/>
      <c r="F27" s="249"/>
      <c r="G27" s="249"/>
      <c r="H27" s="120">
        <f>'русский язык'!$M$35</f>
        <v>0</v>
      </c>
      <c r="I27" s="108">
        <v>3</v>
      </c>
      <c r="J27" s="78"/>
      <c r="K27" s="78"/>
      <c r="L27" s="78"/>
      <c r="M27" s="78"/>
      <c r="N27" s="78"/>
      <c r="O27" s="78"/>
      <c r="P27" s="67"/>
    </row>
    <row r="28" spans="1:16" x14ac:dyDescent="0.25">
      <c r="A28" s="78"/>
      <c r="B28" s="249" t="s">
        <v>126</v>
      </c>
      <c r="C28" s="249"/>
      <c r="D28" s="249"/>
      <c r="E28" s="249"/>
      <c r="F28" s="249"/>
      <c r="G28" s="249"/>
      <c r="H28" s="120">
        <f>'русский язык'!$N$35</f>
        <v>0</v>
      </c>
      <c r="I28" s="108">
        <v>2</v>
      </c>
      <c r="J28" s="78"/>
      <c r="K28" s="78"/>
      <c r="L28" s="78"/>
      <c r="M28" s="78"/>
      <c r="N28" s="78"/>
      <c r="O28" s="78"/>
      <c r="P28" s="67"/>
    </row>
    <row r="29" spans="1:16" x14ac:dyDescent="0.25">
      <c r="A29" s="78"/>
      <c r="B29" s="249" t="s">
        <v>127</v>
      </c>
      <c r="C29" s="249"/>
      <c r="D29" s="249"/>
      <c r="E29" s="249"/>
      <c r="F29" s="249"/>
      <c r="G29" s="249"/>
      <c r="H29" s="120">
        <f>'русский язык'!$O$35</f>
        <v>0</v>
      </c>
      <c r="I29" s="108">
        <v>1</v>
      </c>
      <c r="J29" s="78"/>
      <c r="K29" s="78"/>
      <c r="L29" s="78"/>
      <c r="M29" s="78"/>
      <c r="N29" s="78"/>
      <c r="O29" s="78"/>
      <c r="P29" s="67"/>
    </row>
    <row r="30" spans="1:16" x14ac:dyDescent="0.25">
      <c r="A30" s="78"/>
      <c r="B30" s="249" t="s">
        <v>128</v>
      </c>
      <c r="C30" s="249"/>
      <c r="D30" s="249"/>
      <c r="E30" s="249"/>
      <c r="F30" s="249"/>
      <c r="G30" s="249"/>
      <c r="H30" s="120">
        <f>'русский язык'!$P$35</f>
        <v>0</v>
      </c>
      <c r="I30" s="108">
        <v>1</v>
      </c>
      <c r="J30" s="78"/>
      <c r="K30" s="78"/>
      <c r="L30" s="78"/>
      <c r="M30" s="78"/>
      <c r="N30" s="78"/>
      <c r="O30" s="78"/>
      <c r="P30" s="67"/>
    </row>
    <row r="31" spans="1:16" x14ac:dyDescent="0.25">
      <c r="A31" s="78"/>
      <c r="B31" s="249" t="s">
        <v>129</v>
      </c>
      <c r="C31" s="249"/>
      <c r="D31" s="249"/>
      <c r="E31" s="249"/>
      <c r="F31" s="249"/>
      <c r="G31" s="249"/>
      <c r="H31" s="120">
        <f>'русский язык'!$Q$35</f>
        <v>0</v>
      </c>
      <c r="I31" s="108">
        <v>2</v>
      </c>
      <c r="J31" s="78"/>
      <c r="K31" s="78"/>
      <c r="L31" s="78"/>
      <c r="M31" s="78"/>
      <c r="N31" s="78"/>
      <c r="O31" s="78"/>
      <c r="P31" s="67"/>
    </row>
    <row r="32" spans="1:16" x14ac:dyDescent="0.25">
      <c r="A32" s="78"/>
      <c r="B32" s="222" t="s">
        <v>130</v>
      </c>
      <c r="C32" s="222"/>
      <c r="D32" s="222"/>
      <c r="E32" s="222"/>
      <c r="F32" s="222"/>
      <c r="G32" s="222"/>
      <c r="H32" s="120">
        <f>'русский язык'!$R$35</f>
        <v>0</v>
      </c>
      <c r="I32" s="108">
        <v>3</v>
      </c>
      <c r="J32" s="78"/>
      <c r="K32" s="78"/>
      <c r="L32" s="78"/>
      <c r="M32" s="78"/>
      <c r="N32" s="78"/>
      <c r="O32" s="78"/>
      <c r="P32" s="67"/>
    </row>
    <row r="33" spans="1:16" x14ac:dyDescent="0.25">
      <c r="A33" s="78"/>
      <c r="B33" s="222" t="s">
        <v>131</v>
      </c>
      <c r="C33" s="222"/>
      <c r="D33" s="222"/>
      <c r="E33" s="222"/>
      <c r="F33" s="222"/>
      <c r="G33" s="222"/>
      <c r="H33" s="120">
        <f>'русский язык'!$S$35</f>
        <v>0</v>
      </c>
      <c r="I33" s="108">
        <v>3</v>
      </c>
      <c r="J33" s="78"/>
      <c r="K33" s="78"/>
      <c r="L33" s="78"/>
      <c r="M33" s="78"/>
      <c r="N33" s="78"/>
      <c r="O33" s="78"/>
      <c r="P33" s="67"/>
    </row>
    <row r="34" spans="1:16" x14ac:dyDescent="0.25">
      <c r="A34" s="78"/>
      <c r="B34" s="249" t="s">
        <v>132</v>
      </c>
      <c r="C34" s="249"/>
      <c r="D34" s="249"/>
      <c r="E34" s="249"/>
      <c r="F34" s="249"/>
      <c r="G34" s="249"/>
      <c r="H34" s="120">
        <f>'русский язык'!$T$35</f>
        <v>0</v>
      </c>
      <c r="I34" s="108">
        <v>1</v>
      </c>
      <c r="J34" s="78"/>
      <c r="K34" s="78"/>
      <c r="L34" s="78"/>
      <c r="M34" s="78"/>
      <c r="N34" s="78"/>
      <c r="O34" s="78"/>
      <c r="P34" s="67"/>
    </row>
    <row r="35" spans="1:16" ht="30" customHeight="1" x14ac:dyDescent="0.25">
      <c r="A35" s="78"/>
      <c r="B35" s="222" t="s">
        <v>133</v>
      </c>
      <c r="C35" s="222"/>
      <c r="D35" s="222"/>
      <c r="E35" s="222"/>
      <c r="F35" s="222"/>
      <c r="G35" s="222"/>
      <c r="H35" s="119">
        <f>'русский язык'!$U$35</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45:M48"/>
    <mergeCell ref="C51:G51"/>
    <mergeCell ref="D71:F71"/>
    <mergeCell ref="B73:J78"/>
    <mergeCell ref="B31:G31"/>
    <mergeCell ref="B32:G32"/>
    <mergeCell ref="B33:G33"/>
    <mergeCell ref="B34:G34"/>
    <mergeCell ref="B35:G35"/>
    <mergeCell ref="B37:M42"/>
    <mergeCell ref="B30:G30"/>
    <mergeCell ref="B19:G19"/>
    <mergeCell ref="B20:G20"/>
    <mergeCell ref="B21:G21"/>
    <mergeCell ref="B22:G22"/>
    <mergeCell ref="B23:G23"/>
    <mergeCell ref="B24:G24"/>
    <mergeCell ref="B25:G25"/>
    <mergeCell ref="B26:G26"/>
    <mergeCell ref="B27:G27"/>
    <mergeCell ref="B28:G28"/>
    <mergeCell ref="B29:G29"/>
    <mergeCell ref="B18:G18"/>
    <mergeCell ref="B1:N1"/>
    <mergeCell ref="C2:M2"/>
    <mergeCell ref="C3:G3"/>
    <mergeCell ref="H15:I15"/>
    <mergeCell ref="J15:K15"/>
  </mergeCells>
  <conditionalFormatting sqref="C13">
    <cfRule type="cellIs" dxfId="64" priority="9" operator="equal">
      <formula>5</formula>
    </cfRule>
    <cfRule type="cellIs" dxfId="63" priority="10" operator="equal">
      <formula>4</formula>
    </cfRule>
    <cfRule type="cellIs" dxfId="62" priority="11" operator="equal">
      <formula>3</formula>
    </cfRule>
    <cfRule type="cellIs" dxfId="61" priority="12" operator="equal">
      <formula>2</formula>
    </cfRule>
  </conditionalFormatting>
  <conditionalFormatting sqref="H19:H35">
    <cfRule type="cellIs" dxfId="60" priority="7" operator="equal">
      <formula>0</formula>
    </cfRule>
    <cfRule type="cellIs" dxfId="59" priority="8" operator="equal">
      <formula>0</formula>
    </cfRule>
  </conditionalFormatting>
  <conditionalFormatting sqref="H19">
    <cfRule type="cellIs" dxfId="58" priority="6" operator="equal">
      <formula>4</formula>
    </cfRule>
  </conditionalFormatting>
  <conditionalFormatting sqref="H20:H21 H23 H27 H32:H33 H35">
    <cfRule type="cellIs" dxfId="57" priority="5" operator="equal">
      <formula>3</formula>
    </cfRule>
  </conditionalFormatting>
  <conditionalFormatting sqref="H22 H25 H29:H30 H34">
    <cfRule type="cellIs" dxfId="56" priority="4" operator="equal">
      <formula>1</formula>
    </cfRule>
  </conditionalFormatting>
  <conditionalFormatting sqref="H24 H26 H28 H31">
    <cfRule type="cellIs" dxfId="55" priority="3" operator="equal">
      <formula>2</formula>
    </cfRule>
  </conditionalFormatting>
  <conditionalFormatting sqref="J15:K15">
    <cfRule type="cellIs" dxfId="54" priority="2" operator="equal">
      <formula>0</formula>
    </cfRule>
  </conditionalFormatting>
  <conditionalFormatting sqref="C5:C12">
    <cfRule type="cellIs" dxfId="53" priority="1" operator="equal">
      <formula>0</formula>
    </cfRule>
  </conditionalFormatting>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4"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класса'!$B$36</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язык'!$AI$36</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язык'!$AK$36</f>
        <v>0</v>
      </c>
      <c r="D6" s="91">
        <v>3</v>
      </c>
      <c r="E6" s="92">
        <f t="shared" si="0"/>
        <v>0</v>
      </c>
      <c r="F6" s="78"/>
      <c r="G6" s="71"/>
      <c r="H6" s="85"/>
      <c r="I6" s="85"/>
      <c r="J6" s="85"/>
      <c r="K6" s="1"/>
      <c r="L6" s="1"/>
      <c r="M6" s="1"/>
      <c r="N6" s="78"/>
      <c r="O6" s="78"/>
      <c r="P6" s="67"/>
    </row>
    <row r="7" spans="1:16" ht="15.75" x14ac:dyDescent="0.25">
      <c r="A7" s="78"/>
      <c r="B7" s="3" t="s">
        <v>74</v>
      </c>
      <c r="C7" s="91">
        <f>'русский язык'!$Q$36</f>
        <v>0</v>
      </c>
      <c r="D7" s="91">
        <v>2</v>
      </c>
      <c r="E7" s="92">
        <f t="shared" si="0"/>
        <v>0</v>
      </c>
      <c r="F7" s="78"/>
      <c r="G7" s="86"/>
      <c r="H7" s="87"/>
      <c r="I7" s="87"/>
      <c r="J7" s="69"/>
      <c r="K7" s="1"/>
      <c r="L7" s="1"/>
      <c r="M7" s="1"/>
      <c r="N7" s="78"/>
      <c r="O7" s="78"/>
      <c r="P7" s="67"/>
    </row>
    <row r="8" spans="1:16" ht="15.75" x14ac:dyDescent="0.25">
      <c r="A8" s="78"/>
      <c r="B8" s="3" t="s">
        <v>75</v>
      </c>
      <c r="C8" s="91">
        <f>'русский язык'!$AJ$36</f>
        <v>0</v>
      </c>
      <c r="D8" s="91">
        <v>13</v>
      </c>
      <c r="E8" s="92">
        <f t="shared" si="0"/>
        <v>0</v>
      </c>
      <c r="F8" s="78"/>
      <c r="G8" s="86"/>
      <c r="H8" s="87"/>
      <c r="I8" s="87"/>
      <c r="J8" s="69"/>
      <c r="K8" s="1"/>
      <c r="L8" s="1"/>
      <c r="M8" s="1"/>
      <c r="N8" s="78"/>
      <c r="O8" s="78"/>
      <c r="P8" s="67"/>
    </row>
    <row r="9" spans="1:16" ht="15.75" x14ac:dyDescent="0.25">
      <c r="A9" s="78"/>
      <c r="B9" s="3" t="s">
        <v>76</v>
      </c>
      <c r="C9" s="91">
        <f>'русский язык'!$AL$36</f>
        <v>0</v>
      </c>
      <c r="D9" s="91">
        <v>4</v>
      </c>
      <c r="E9" s="92">
        <f t="shared" si="0"/>
        <v>0</v>
      </c>
      <c r="F9" s="78"/>
      <c r="G9" s="86"/>
      <c r="H9" s="87"/>
      <c r="I9" s="87"/>
      <c r="J9" s="69"/>
      <c r="K9" s="1"/>
      <c r="L9" s="1"/>
      <c r="M9" s="1"/>
      <c r="N9" s="78"/>
      <c r="O9" s="78"/>
      <c r="P9" s="67"/>
    </row>
    <row r="10" spans="1:16" ht="15.75" x14ac:dyDescent="0.25">
      <c r="A10" s="78"/>
      <c r="B10" s="3" t="s">
        <v>80</v>
      </c>
      <c r="C10" s="91">
        <f>'русский язык'!$AN$36</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язык'!$AM$36</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9">
        <f>'русский язык'!$D$36</f>
        <v>0</v>
      </c>
      <c r="I19" s="108">
        <v>4</v>
      </c>
      <c r="J19" s="78"/>
      <c r="K19" s="78"/>
      <c r="L19" s="78"/>
      <c r="M19" s="78"/>
      <c r="N19" s="78"/>
      <c r="O19" s="78"/>
      <c r="P19" s="67"/>
    </row>
    <row r="20" spans="1:16" ht="28.5" customHeight="1" x14ac:dyDescent="0.25">
      <c r="A20" s="78"/>
      <c r="B20" s="222" t="s">
        <v>134</v>
      </c>
      <c r="C20" s="222"/>
      <c r="D20" s="222"/>
      <c r="E20" s="222"/>
      <c r="F20" s="222"/>
      <c r="G20" s="222"/>
      <c r="H20" s="119">
        <f>'русский язык'!$E$36</f>
        <v>0</v>
      </c>
      <c r="I20" s="108">
        <v>3</v>
      </c>
      <c r="J20" s="78"/>
      <c r="K20" s="78"/>
      <c r="L20" s="78"/>
      <c r="M20" s="78"/>
      <c r="N20" s="78"/>
      <c r="O20" s="78"/>
      <c r="P20" s="67"/>
    </row>
    <row r="21" spans="1:16" x14ac:dyDescent="0.25">
      <c r="A21" s="78"/>
      <c r="B21" s="259" t="s">
        <v>119</v>
      </c>
      <c r="C21" s="260"/>
      <c r="D21" s="260"/>
      <c r="E21" s="260"/>
      <c r="F21" s="260"/>
      <c r="G21" s="261"/>
      <c r="H21" s="120">
        <f>'русский язык'!$F$36</f>
        <v>0</v>
      </c>
      <c r="I21" s="108">
        <v>3</v>
      </c>
      <c r="J21" s="78"/>
      <c r="K21" s="78"/>
      <c r="L21" s="78"/>
      <c r="M21" s="78"/>
      <c r="N21" s="78"/>
      <c r="O21" s="78"/>
      <c r="P21" s="67"/>
    </row>
    <row r="22" spans="1:16" x14ac:dyDescent="0.25">
      <c r="A22" s="78"/>
      <c r="B22" s="249" t="s">
        <v>120</v>
      </c>
      <c r="C22" s="249"/>
      <c r="D22" s="249"/>
      <c r="E22" s="249"/>
      <c r="F22" s="249"/>
      <c r="G22" s="249"/>
      <c r="H22" s="120">
        <f>'русский язык'!$G$36</f>
        <v>0</v>
      </c>
      <c r="I22" s="108">
        <v>1</v>
      </c>
      <c r="J22" s="78"/>
      <c r="K22" s="78"/>
      <c r="L22" s="78"/>
      <c r="M22" s="78"/>
      <c r="N22" s="78"/>
      <c r="O22" s="78"/>
      <c r="P22" s="67"/>
    </row>
    <row r="23" spans="1:16" x14ac:dyDescent="0.25">
      <c r="A23" s="78"/>
      <c r="B23" s="249" t="s">
        <v>136</v>
      </c>
      <c r="C23" s="249"/>
      <c r="D23" s="249"/>
      <c r="E23" s="249"/>
      <c r="F23" s="249"/>
      <c r="G23" s="249"/>
      <c r="H23" s="120">
        <f>'русский язык'!$H$36</f>
        <v>0</v>
      </c>
      <c r="I23" s="108">
        <v>3</v>
      </c>
      <c r="J23" s="78"/>
      <c r="K23" s="78"/>
      <c r="L23" s="78"/>
      <c r="M23" s="78"/>
      <c r="N23" s="78"/>
      <c r="O23" s="78"/>
      <c r="P23" s="67"/>
    </row>
    <row r="24" spans="1:16" x14ac:dyDescent="0.25">
      <c r="A24" s="78"/>
      <c r="B24" s="249" t="s">
        <v>135</v>
      </c>
      <c r="C24" s="249"/>
      <c r="D24" s="249"/>
      <c r="E24" s="249"/>
      <c r="F24" s="249"/>
      <c r="G24" s="249"/>
      <c r="H24" s="120">
        <f>'русский язык'!$J$36</f>
        <v>0</v>
      </c>
      <c r="I24" s="108">
        <v>2</v>
      </c>
      <c r="J24" s="78"/>
      <c r="K24" s="78"/>
      <c r="L24" s="78"/>
      <c r="M24" s="78"/>
      <c r="N24" s="78"/>
      <c r="O24" s="78"/>
      <c r="P24" s="67"/>
    </row>
    <row r="25" spans="1:16" x14ac:dyDescent="0.25">
      <c r="A25" s="78"/>
      <c r="B25" s="249" t="s">
        <v>123</v>
      </c>
      <c r="C25" s="249"/>
      <c r="D25" s="249"/>
      <c r="E25" s="249"/>
      <c r="F25" s="249"/>
      <c r="G25" s="249"/>
      <c r="H25" s="120">
        <f>'русский язык'!$K$36</f>
        <v>0</v>
      </c>
      <c r="I25" s="108">
        <v>1</v>
      </c>
      <c r="J25" s="78"/>
      <c r="K25" s="78"/>
      <c r="L25" s="78"/>
      <c r="M25" s="78"/>
      <c r="N25" s="78"/>
      <c r="O25" s="78"/>
      <c r="P25" s="67"/>
    </row>
    <row r="26" spans="1:16" x14ac:dyDescent="0.25">
      <c r="A26" s="78"/>
      <c r="B26" s="222" t="s">
        <v>124</v>
      </c>
      <c r="C26" s="222"/>
      <c r="D26" s="222"/>
      <c r="E26" s="222"/>
      <c r="F26" s="222"/>
      <c r="G26" s="222"/>
      <c r="H26" s="120">
        <f>'русский язык'!$L$36</f>
        <v>0</v>
      </c>
      <c r="I26" s="108">
        <v>2</v>
      </c>
      <c r="J26" s="78"/>
      <c r="K26" s="78"/>
      <c r="L26" s="78"/>
      <c r="M26" s="78"/>
      <c r="N26" s="78"/>
      <c r="O26" s="78"/>
      <c r="P26" s="67"/>
    </row>
    <row r="27" spans="1:16" x14ac:dyDescent="0.25">
      <c r="A27" s="78"/>
      <c r="B27" s="249" t="s">
        <v>125</v>
      </c>
      <c r="C27" s="249"/>
      <c r="D27" s="249"/>
      <c r="E27" s="249"/>
      <c r="F27" s="249"/>
      <c r="G27" s="249"/>
      <c r="H27" s="120">
        <f>'русский язык'!$M$36</f>
        <v>0</v>
      </c>
      <c r="I27" s="108">
        <v>3</v>
      </c>
      <c r="J27" s="78"/>
      <c r="K27" s="78"/>
      <c r="L27" s="78"/>
      <c r="M27" s="78"/>
      <c r="N27" s="78"/>
      <c r="O27" s="78"/>
      <c r="P27" s="67"/>
    </row>
    <row r="28" spans="1:16" x14ac:dyDescent="0.25">
      <c r="A28" s="78"/>
      <c r="B28" s="249" t="s">
        <v>126</v>
      </c>
      <c r="C28" s="249"/>
      <c r="D28" s="249"/>
      <c r="E28" s="249"/>
      <c r="F28" s="249"/>
      <c r="G28" s="249"/>
      <c r="H28" s="120">
        <f>'русский язык'!$N$36</f>
        <v>0</v>
      </c>
      <c r="I28" s="108">
        <v>2</v>
      </c>
      <c r="J28" s="78"/>
      <c r="K28" s="78"/>
      <c r="L28" s="78"/>
      <c r="M28" s="78"/>
      <c r="N28" s="78"/>
      <c r="O28" s="78"/>
      <c r="P28" s="67"/>
    </row>
    <row r="29" spans="1:16" x14ac:dyDescent="0.25">
      <c r="A29" s="78"/>
      <c r="B29" s="249" t="s">
        <v>127</v>
      </c>
      <c r="C29" s="249"/>
      <c r="D29" s="249"/>
      <c r="E29" s="249"/>
      <c r="F29" s="249"/>
      <c r="G29" s="249"/>
      <c r="H29" s="120">
        <f>'русский язык'!$O$36</f>
        <v>0</v>
      </c>
      <c r="I29" s="108">
        <v>1</v>
      </c>
      <c r="J29" s="78"/>
      <c r="K29" s="78"/>
      <c r="L29" s="78"/>
      <c r="M29" s="78"/>
      <c r="N29" s="78"/>
      <c r="O29" s="78"/>
      <c r="P29" s="67"/>
    </row>
    <row r="30" spans="1:16" x14ac:dyDescent="0.25">
      <c r="A30" s="78"/>
      <c r="B30" s="249" t="s">
        <v>128</v>
      </c>
      <c r="C30" s="249"/>
      <c r="D30" s="249"/>
      <c r="E30" s="249"/>
      <c r="F30" s="249"/>
      <c r="G30" s="249"/>
      <c r="H30" s="120">
        <f>'русский язык'!$P$36</f>
        <v>0</v>
      </c>
      <c r="I30" s="108">
        <v>1</v>
      </c>
      <c r="J30" s="78"/>
      <c r="K30" s="78"/>
      <c r="L30" s="78"/>
      <c r="M30" s="78"/>
      <c r="N30" s="78"/>
      <c r="O30" s="78"/>
      <c r="P30" s="67"/>
    </row>
    <row r="31" spans="1:16" x14ac:dyDescent="0.25">
      <c r="A31" s="78"/>
      <c r="B31" s="249" t="s">
        <v>129</v>
      </c>
      <c r="C31" s="249"/>
      <c r="D31" s="249"/>
      <c r="E31" s="249"/>
      <c r="F31" s="249"/>
      <c r="G31" s="249"/>
      <c r="H31" s="120">
        <f>'русский язык'!$Q$36</f>
        <v>0</v>
      </c>
      <c r="I31" s="108">
        <v>2</v>
      </c>
      <c r="J31" s="78"/>
      <c r="K31" s="78"/>
      <c r="L31" s="78"/>
      <c r="M31" s="78"/>
      <c r="N31" s="78"/>
      <c r="O31" s="78"/>
      <c r="P31" s="67"/>
    </row>
    <row r="32" spans="1:16" x14ac:dyDescent="0.25">
      <c r="A32" s="78"/>
      <c r="B32" s="222" t="s">
        <v>130</v>
      </c>
      <c r="C32" s="222"/>
      <c r="D32" s="222"/>
      <c r="E32" s="222"/>
      <c r="F32" s="222"/>
      <c r="G32" s="222"/>
      <c r="H32" s="120">
        <f>'русский язык'!$R$36</f>
        <v>0</v>
      </c>
      <c r="I32" s="108">
        <v>3</v>
      </c>
      <c r="J32" s="78"/>
      <c r="K32" s="78"/>
      <c r="L32" s="78"/>
      <c r="M32" s="78"/>
      <c r="N32" s="78"/>
      <c r="O32" s="78"/>
      <c r="P32" s="67"/>
    </row>
    <row r="33" spans="1:16" x14ac:dyDescent="0.25">
      <c r="A33" s="78"/>
      <c r="B33" s="222" t="s">
        <v>131</v>
      </c>
      <c r="C33" s="222"/>
      <c r="D33" s="222"/>
      <c r="E33" s="222"/>
      <c r="F33" s="222"/>
      <c r="G33" s="222"/>
      <c r="H33" s="120">
        <f>'русский язык'!$S$36</f>
        <v>0</v>
      </c>
      <c r="I33" s="108">
        <v>3</v>
      </c>
      <c r="J33" s="78"/>
      <c r="K33" s="78"/>
      <c r="L33" s="78"/>
      <c r="M33" s="78"/>
      <c r="N33" s="78"/>
      <c r="O33" s="78"/>
      <c r="P33" s="67"/>
    </row>
    <row r="34" spans="1:16" x14ac:dyDescent="0.25">
      <c r="A34" s="78"/>
      <c r="B34" s="249" t="s">
        <v>132</v>
      </c>
      <c r="C34" s="249"/>
      <c r="D34" s="249"/>
      <c r="E34" s="249"/>
      <c r="F34" s="249"/>
      <c r="G34" s="249"/>
      <c r="H34" s="120">
        <f>'русский язык'!$T$36</f>
        <v>0</v>
      </c>
      <c r="I34" s="108">
        <v>1</v>
      </c>
      <c r="J34" s="78"/>
      <c r="K34" s="78"/>
      <c r="L34" s="78"/>
      <c r="M34" s="78"/>
      <c r="N34" s="78"/>
      <c r="O34" s="78"/>
      <c r="P34" s="67"/>
    </row>
    <row r="35" spans="1:16" ht="30" customHeight="1" x14ac:dyDescent="0.25">
      <c r="A35" s="78"/>
      <c r="B35" s="222" t="s">
        <v>133</v>
      </c>
      <c r="C35" s="222"/>
      <c r="D35" s="222"/>
      <c r="E35" s="222"/>
      <c r="F35" s="222"/>
      <c r="G35" s="222"/>
      <c r="H35" s="119">
        <f>'русский язык'!$U$36</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45:M48"/>
    <mergeCell ref="C51:G51"/>
    <mergeCell ref="D71:F71"/>
    <mergeCell ref="B73:J78"/>
    <mergeCell ref="B31:G31"/>
    <mergeCell ref="B32:G32"/>
    <mergeCell ref="B33:G33"/>
    <mergeCell ref="B34:G34"/>
    <mergeCell ref="B35:G35"/>
    <mergeCell ref="B37:M42"/>
    <mergeCell ref="B30:G30"/>
    <mergeCell ref="B19:G19"/>
    <mergeCell ref="B20:G20"/>
    <mergeCell ref="B21:G21"/>
    <mergeCell ref="B22:G22"/>
    <mergeCell ref="B23:G23"/>
    <mergeCell ref="B24:G24"/>
    <mergeCell ref="B25:G25"/>
    <mergeCell ref="B26:G26"/>
    <mergeCell ref="B27:G27"/>
    <mergeCell ref="B28:G28"/>
    <mergeCell ref="B29:G29"/>
    <mergeCell ref="B18:G18"/>
    <mergeCell ref="B1:N1"/>
    <mergeCell ref="C2:M2"/>
    <mergeCell ref="C3:G3"/>
    <mergeCell ref="H15:I15"/>
    <mergeCell ref="J15:K15"/>
  </mergeCells>
  <conditionalFormatting sqref="C13">
    <cfRule type="cellIs" dxfId="52" priority="9" operator="equal">
      <formula>5</formula>
    </cfRule>
    <cfRule type="cellIs" dxfId="51" priority="10" operator="equal">
      <formula>4</formula>
    </cfRule>
    <cfRule type="cellIs" dxfId="50" priority="11" operator="equal">
      <formula>3</formula>
    </cfRule>
    <cfRule type="cellIs" dxfId="49" priority="12" operator="equal">
      <formula>2</formula>
    </cfRule>
  </conditionalFormatting>
  <conditionalFormatting sqref="H19:H35">
    <cfRule type="cellIs" dxfId="48" priority="7" operator="equal">
      <formula>0</formula>
    </cfRule>
    <cfRule type="cellIs" dxfId="47" priority="8" operator="equal">
      <formula>0</formula>
    </cfRule>
  </conditionalFormatting>
  <conditionalFormatting sqref="H19">
    <cfRule type="cellIs" dxfId="46" priority="6" operator="equal">
      <formula>4</formula>
    </cfRule>
  </conditionalFormatting>
  <conditionalFormatting sqref="H20:H21 H23 H27 H32:H33 H35">
    <cfRule type="cellIs" dxfId="45" priority="5" operator="equal">
      <formula>3</formula>
    </cfRule>
  </conditionalFormatting>
  <conditionalFormatting sqref="H22 H25 H29:H30 H34">
    <cfRule type="cellIs" dxfId="44" priority="4" operator="equal">
      <formula>1</formula>
    </cfRule>
  </conditionalFormatting>
  <conditionalFormatting sqref="H24 H26 H28 H31">
    <cfRule type="cellIs" dxfId="43" priority="3" operator="equal">
      <formula>2</formula>
    </cfRule>
  </conditionalFormatting>
  <conditionalFormatting sqref="J15:K15">
    <cfRule type="cellIs" dxfId="42" priority="2" operator="equal">
      <formula>0</formula>
    </cfRule>
  </conditionalFormatting>
  <conditionalFormatting sqref="C5:C12">
    <cfRule type="cellIs" dxfId="41" priority="1" operator="equal">
      <formula>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4"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класса'!$B$37</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язык'!$AI$37</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язык'!$AK$37</f>
        <v>0</v>
      </c>
      <c r="D6" s="91">
        <v>3</v>
      </c>
      <c r="E6" s="92">
        <f t="shared" si="0"/>
        <v>0</v>
      </c>
      <c r="F6" s="78"/>
      <c r="G6" s="71"/>
      <c r="H6" s="85"/>
      <c r="I6" s="85"/>
      <c r="J6" s="85"/>
      <c r="K6" s="1"/>
      <c r="L6" s="1"/>
      <c r="M6" s="1"/>
      <c r="N6" s="78"/>
      <c r="O6" s="78"/>
      <c r="P6" s="67"/>
    </row>
    <row r="7" spans="1:16" ht="15.75" x14ac:dyDescent="0.25">
      <c r="A7" s="78"/>
      <c r="B7" s="3" t="s">
        <v>74</v>
      </c>
      <c r="C7" s="91">
        <f>'русский язык'!$Q$37</f>
        <v>0</v>
      </c>
      <c r="D7" s="91">
        <v>2</v>
      </c>
      <c r="E7" s="92">
        <f t="shared" si="0"/>
        <v>0</v>
      </c>
      <c r="F7" s="78"/>
      <c r="G7" s="86"/>
      <c r="H7" s="87"/>
      <c r="I7" s="87"/>
      <c r="J7" s="69"/>
      <c r="K7" s="1"/>
      <c r="L7" s="1"/>
      <c r="M7" s="1"/>
      <c r="N7" s="78"/>
      <c r="O7" s="78"/>
      <c r="P7" s="67"/>
    </row>
    <row r="8" spans="1:16" ht="15.75" x14ac:dyDescent="0.25">
      <c r="A8" s="78"/>
      <c r="B8" s="3" t="s">
        <v>75</v>
      </c>
      <c r="C8" s="91">
        <f>'русский язык'!$AJ$37</f>
        <v>0</v>
      </c>
      <c r="D8" s="91">
        <v>13</v>
      </c>
      <c r="E8" s="92">
        <f t="shared" si="0"/>
        <v>0</v>
      </c>
      <c r="F8" s="78"/>
      <c r="G8" s="86"/>
      <c r="H8" s="87"/>
      <c r="I8" s="87"/>
      <c r="J8" s="69"/>
      <c r="K8" s="1"/>
      <c r="L8" s="1"/>
      <c r="M8" s="1"/>
      <c r="N8" s="78"/>
      <c r="O8" s="78"/>
      <c r="P8" s="67"/>
    </row>
    <row r="9" spans="1:16" ht="15.75" x14ac:dyDescent="0.25">
      <c r="A9" s="78"/>
      <c r="B9" s="3" t="s">
        <v>76</v>
      </c>
      <c r="C9" s="91">
        <f>'русский язык'!$AL$37</f>
        <v>0</v>
      </c>
      <c r="D9" s="91">
        <v>4</v>
      </c>
      <c r="E9" s="92">
        <f t="shared" si="0"/>
        <v>0</v>
      </c>
      <c r="F9" s="78"/>
      <c r="G9" s="86"/>
      <c r="H9" s="87"/>
      <c r="I9" s="87"/>
      <c r="J9" s="69"/>
      <c r="K9" s="1"/>
      <c r="L9" s="1"/>
      <c r="M9" s="1"/>
      <c r="N9" s="78"/>
      <c r="O9" s="78"/>
      <c r="P9" s="67"/>
    </row>
    <row r="10" spans="1:16" ht="15.75" x14ac:dyDescent="0.25">
      <c r="A10" s="78"/>
      <c r="B10" s="3" t="s">
        <v>80</v>
      </c>
      <c r="C10" s="91">
        <f>'русский язык'!$AN$37</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язык'!$AM$37</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9">
        <f>'русский язык'!$D$37</f>
        <v>0</v>
      </c>
      <c r="I19" s="108">
        <v>4</v>
      </c>
      <c r="J19" s="78"/>
      <c r="K19" s="78"/>
      <c r="L19" s="78"/>
      <c r="M19" s="78"/>
      <c r="N19" s="78"/>
      <c r="O19" s="78"/>
      <c r="P19" s="67"/>
    </row>
    <row r="20" spans="1:16" ht="28.5" customHeight="1" x14ac:dyDescent="0.25">
      <c r="A20" s="78"/>
      <c r="B20" s="222" t="s">
        <v>134</v>
      </c>
      <c r="C20" s="222"/>
      <c r="D20" s="222"/>
      <c r="E20" s="222"/>
      <c r="F20" s="222"/>
      <c r="G20" s="222"/>
      <c r="H20" s="119">
        <f>'русский язык'!$E$37</f>
        <v>0</v>
      </c>
      <c r="I20" s="108">
        <v>3</v>
      </c>
      <c r="J20" s="78"/>
      <c r="K20" s="78"/>
      <c r="L20" s="78"/>
      <c r="M20" s="78"/>
      <c r="N20" s="78"/>
      <c r="O20" s="78"/>
      <c r="P20" s="67"/>
    </row>
    <row r="21" spans="1:16" x14ac:dyDescent="0.25">
      <c r="A21" s="78"/>
      <c r="B21" s="259" t="s">
        <v>119</v>
      </c>
      <c r="C21" s="260"/>
      <c r="D21" s="260"/>
      <c r="E21" s="260"/>
      <c r="F21" s="260"/>
      <c r="G21" s="261"/>
      <c r="H21" s="120">
        <f>'русский язык'!$F$37</f>
        <v>0</v>
      </c>
      <c r="I21" s="108">
        <v>3</v>
      </c>
      <c r="J21" s="78"/>
      <c r="K21" s="78"/>
      <c r="L21" s="78"/>
      <c r="M21" s="78"/>
      <c r="N21" s="78"/>
      <c r="O21" s="78"/>
      <c r="P21" s="67"/>
    </row>
    <row r="22" spans="1:16" x14ac:dyDescent="0.25">
      <c r="A22" s="78"/>
      <c r="B22" s="249" t="s">
        <v>120</v>
      </c>
      <c r="C22" s="249"/>
      <c r="D22" s="249"/>
      <c r="E22" s="249"/>
      <c r="F22" s="249"/>
      <c r="G22" s="249"/>
      <c r="H22" s="120">
        <f>'русский язык'!$G$37</f>
        <v>0</v>
      </c>
      <c r="I22" s="108">
        <v>1</v>
      </c>
      <c r="J22" s="78"/>
      <c r="K22" s="78"/>
      <c r="L22" s="78"/>
      <c r="M22" s="78"/>
      <c r="N22" s="78"/>
      <c r="O22" s="78"/>
      <c r="P22" s="67"/>
    </row>
    <row r="23" spans="1:16" x14ac:dyDescent="0.25">
      <c r="A23" s="78"/>
      <c r="B23" s="249" t="s">
        <v>136</v>
      </c>
      <c r="C23" s="249"/>
      <c r="D23" s="249"/>
      <c r="E23" s="249"/>
      <c r="F23" s="249"/>
      <c r="G23" s="249"/>
      <c r="H23" s="120">
        <f>'русский язык'!$H$37</f>
        <v>0</v>
      </c>
      <c r="I23" s="108">
        <v>3</v>
      </c>
      <c r="J23" s="78"/>
      <c r="K23" s="78"/>
      <c r="L23" s="78"/>
      <c r="M23" s="78"/>
      <c r="N23" s="78"/>
      <c r="O23" s="78"/>
      <c r="P23" s="67"/>
    </row>
    <row r="24" spans="1:16" x14ac:dyDescent="0.25">
      <c r="A24" s="78"/>
      <c r="B24" s="249" t="s">
        <v>135</v>
      </c>
      <c r="C24" s="249"/>
      <c r="D24" s="249"/>
      <c r="E24" s="249"/>
      <c r="F24" s="249"/>
      <c r="G24" s="249"/>
      <c r="H24" s="120">
        <f>'русский язык'!$J$37</f>
        <v>0</v>
      </c>
      <c r="I24" s="108">
        <v>2</v>
      </c>
      <c r="J24" s="78"/>
      <c r="K24" s="78"/>
      <c r="L24" s="78"/>
      <c r="M24" s="78"/>
      <c r="N24" s="78"/>
      <c r="O24" s="78"/>
      <c r="P24" s="67"/>
    </row>
    <row r="25" spans="1:16" x14ac:dyDescent="0.25">
      <c r="A25" s="78"/>
      <c r="B25" s="249" t="s">
        <v>123</v>
      </c>
      <c r="C25" s="249"/>
      <c r="D25" s="249"/>
      <c r="E25" s="249"/>
      <c r="F25" s="249"/>
      <c r="G25" s="249"/>
      <c r="H25" s="120">
        <f>'русский язык'!$K$37</f>
        <v>0</v>
      </c>
      <c r="I25" s="108">
        <v>1</v>
      </c>
      <c r="J25" s="78"/>
      <c r="K25" s="78"/>
      <c r="L25" s="78"/>
      <c r="M25" s="78"/>
      <c r="N25" s="78"/>
      <c r="O25" s="78"/>
      <c r="P25" s="67"/>
    </row>
    <row r="26" spans="1:16" x14ac:dyDescent="0.25">
      <c r="A26" s="78"/>
      <c r="B26" s="222" t="s">
        <v>124</v>
      </c>
      <c r="C26" s="222"/>
      <c r="D26" s="222"/>
      <c r="E26" s="222"/>
      <c r="F26" s="222"/>
      <c r="G26" s="222"/>
      <c r="H26" s="120">
        <f>'русский язык'!$L$37</f>
        <v>0</v>
      </c>
      <c r="I26" s="108">
        <v>2</v>
      </c>
      <c r="J26" s="78"/>
      <c r="K26" s="78"/>
      <c r="L26" s="78"/>
      <c r="M26" s="78"/>
      <c r="N26" s="78"/>
      <c r="O26" s="78"/>
      <c r="P26" s="67"/>
    </row>
    <row r="27" spans="1:16" x14ac:dyDescent="0.25">
      <c r="A27" s="78"/>
      <c r="B27" s="249" t="s">
        <v>125</v>
      </c>
      <c r="C27" s="249"/>
      <c r="D27" s="249"/>
      <c r="E27" s="249"/>
      <c r="F27" s="249"/>
      <c r="G27" s="249"/>
      <c r="H27" s="120">
        <f>'русский язык'!$M$37</f>
        <v>0</v>
      </c>
      <c r="I27" s="108">
        <v>3</v>
      </c>
      <c r="J27" s="78"/>
      <c r="K27" s="78"/>
      <c r="L27" s="78"/>
      <c r="M27" s="78"/>
      <c r="N27" s="78"/>
      <c r="O27" s="78"/>
      <c r="P27" s="67"/>
    </row>
    <row r="28" spans="1:16" x14ac:dyDescent="0.25">
      <c r="A28" s="78"/>
      <c r="B28" s="249" t="s">
        <v>126</v>
      </c>
      <c r="C28" s="249"/>
      <c r="D28" s="249"/>
      <c r="E28" s="249"/>
      <c r="F28" s="249"/>
      <c r="G28" s="249"/>
      <c r="H28" s="120">
        <f>'русский язык'!$N$37</f>
        <v>0</v>
      </c>
      <c r="I28" s="108">
        <v>2</v>
      </c>
      <c r="J28" s="78"/>
      <c r="K28" s="78"/>
      <c r="L28" s="78"/>
      <c r="M28" s="78"/>
      <c r="N28" s="78"/>
      <c r="O28" s="78"/>
      <c r="P28" s="67"/>
    </row>
    <row r="29" spans="1:16" x14ac:dyDescent="0.25">
      <c r="A29" s="78"/>
      <c r="B29" s="249" t="s">
        <v>127</v>
      </c>
      <c r="C29" s="249"/>
      <c r="D29" s="249"/>
      <c r="E29" s="249"/>
      <c r="F29" s="249"/>
      <c r="G29" s="249"/>
      <c r="H29" s="120">
        <f>'русский язык'!$O$37</f>
        <v>0</v>
      </c>
      <c r="I29" s="108">
        <v>1</v>
      </c>
      <c r="J29" s="78"/>
      <c r="K29" s="78"/>
      <c r="L29" s="78"/>
      <c r="M29" s="78"/>
      <c r="N29" s="78"/>
      <c r="O29" s="78"/>
      <c r="P29" s="67"/>
    </row>
    <row r="30" spans="1:16" x14ac:dyDescent="0.25">
      <c r="A30" s="78"/>
      <c r="B30" s="249" t="s">
        <v>128</v>
      </c>
      <c r="C30" s="249"/>
      <c r="D30" s="249"/>
      <c r="E30" s="249"/>
      <c r="F30" s="249"/>
      <c r="G30" s="249"/>
      <c r="H30" s="120">
        <f>'русский язык'!$P$37</f>
        <v>0</v>
      </c>
      <c r="I30" s="108">
        <v>1</v>
      </c>
      <c r="J30" s="78"/>
      <c r="K30" s="78"/>
      <c r="L30" s="78"/>
      <c r="M30" s="78"/>
      <c r="N30" s="78"/>
      <c r="O30" s="78"/>
      <c r="P30" s="67"/>
    </row>
    <row r="31" spans="1:16" x14ac:dyDescent="0.25">
      <c r="A31" s="78"/>
      <c r="B31" s="249" t="s">
        <v>129</v>
      </c>
      <c r="C31" s="249"/>
      <c r="D31" s="249"/>
      <c r="E31" s="249"/>
      <c r="F31" s="249"/>
      <c r="G31" s="249"/>
      <c r="H31" s="120">
        <f>'русский язык'!$Q$37</f>
        <v>0</v>
      </c>
      <c r="I31" s="108">
        <v>2</v>
      </c>
      <c r="J31" s="78"/>
      <c r="K31" s="78"/>
      <c r="L31" s="78"/>
      <c r="M31" s="78"/>
      <c r="N31" s="78"/>
      <c r="O31" s="78"/>
      <c r="P31" s="67"/>
    </row>
    <row r="32" spans="1:16" x14ac:dyDescent="0.25">
      <c r="A32" s="78"/>
      <c r="B32" s="222" t="s">
        <v>130</v>
      </c>
      <c r="C32" s="222"/>
      <c r="D32" s="222"/>
      <c r="E32" s="222"/>
      <c r="F32" s="222"/>
      <c r="G32" s="222"/>
      <c r="H32" s="120">
        <f>'русский язык'!$R$37</f>
        <v>0</v>
      </c>
      <c r="I32" s="108">
        <v>3</v>
      </c>
      <c r="J32" s="78"/>
      <c r="K32" s="78"/>
      <c r="L32" s="78"/>
      <c r="M32" s="78"/>
      <c r="N32" s="78"/>
      <c r="O32" s="78"/>
      <c r="P32" s="67"/>
    </row>
    <row r="33" spans="1:16" x14ac:dyDescent="0.25">
      <c r="A33" s="78"/>
      <c r="B33" s="222" t="s">
        <v>131</v>
      </c>
      <c r="C33" s="222"/>
      <c r="D33" s="222"/>
      <c r="E33" s="222"/>
      <c r="F33" s="222"/>
      <c r="G33" s="222"/>
      <c r="H33" s="120">
        <f>'русский язык'!$S$37</f>
        <v>0</v>
      </c>
      <c r="I33" s="108">
        <v>3</v>
      </c>
      <c r="J33" s="78"/>
      <c r="K33" s="78"/>
      <c r="L33" s="78"/>
      <c r="M33" s="78"/>
      <c r="N33" s="78"/>
      <c r="O33" s="78"/>
      <c r="P33" s="67"/>
    </row>
    <row r="34" spans="1:16" x14ac:dyDescent="0.25">
      <c r="A34" s="78"/>
      <c r="B34" s="249" t="s">
        <v>132</v>
      </c>
      <c r="C34" s="249"/>
      <c r="D34" s="249"/>
      <c r="E34" s="249"/>
      <c r="F34" s="249"/>
      <c r="G34" s="249"/>
      <c r="H34" s="120">
        <f>'русский язык'!$T$37</f>
        <v>0</v>
      </c>
      <c r="I34" s="108">
        <v>1</v>
      </c>
      <c r="J34" s="78"/>
      <c r="K34" s="78"/>
      <c r="L34" s="78"/>
      <c r="M34" s="78"/>
      <c r="N34" s="78"/>
      <c r="O34" s="78"/>
      <c r="P34" s="67"/>
    </row>
    <row r="35" spans="1:16" ht="30" customHeight="1" x14ac:dyDescent="0.25">
      <c r="A35" s="78"/>
      <c r="B35" s="222" t="s">
        <v>133</v>
      </c>
      <c r="C35" s="222"/>
      <c r="D35" s="222"/>
      <c r="E35" s="222"/>
      <c r="F35" s="222"/>
      <c r="G35" s="222"/>
      <c r="H35" s="119">
        <f>'русский язык'!$U$37</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45:M48"/>
    <mergeCell ref="C51:G51"/>
    <mergeCell ref="D71:F71"/>
    <mergeCell ref="B73:J78"/>
    <mergeCell ref="B31:G31"/>
    <mergeCell ref="B32:G32"/>
    <mergeCell ref="B33:G33"/>
    <mergeCell ref="B34:G34"/>
    <mergeCell ref="B35:G35"/>
    <mergeCell ref="B37:M42"/>
    <mergeCell ref="B30:G30"/>
    <mergeCell ref="B19:G19"/>
    <mergeCell ref="B20:G20"/>
    <mergeCell ref="B21:G21"/>
    <mergeCell ref="B22:G22"/>
    <mergeCell ref="B23:G23"/>
    <mergeCell ref="B24:G24"/>
    <mergeCell ref="B25:G25"/>
    <mergeCell ref="B26:G26"/>
    <mergeCell ref="B27:G27"/>
    <mergeCell ref="B28:G28"/>
    <mergeCell ref="B29:G29"/>
    <mergeCell ref="B18:G18"/>
    <mergeCell ref="B1:N1"/>
    <mergeCell ref="C2:M2"/>
    <mergeCell ref="C3:G3"/>
    <mergeCell ref="H15:I15"/>
    <mergeCell ref="J15:K15"/>
  </mergeCells>
  <conditionalFormatting sqref="C13">
    <cfRule type="cellIs" dxfId="40" priority="9" operator="equal">
      <formula>5</formula>
    </cfRule>
    <cfRule type="cellIs" dxfId="39" priority="10" operator="equal">
      <formula>4</formula>
    </cfRule>
    <cfRule type="cellIs" dxfId="38" priority="11" operator="equal">
      <formula>3</formula>
    </cfRule>
    <cfRule type="cellIs" dxfId="37" priority="12" operator="equal">
      <formula>2</formula>
    </cfRule>
  </conditionalFormatting>
  <conditionalFormatting sqref="H19:H35">
    <cfRule type="cellIs" dxfId="36" priority="7" operator="equal">
      <formula>0</formula>
    </cfRule>
    <cfRule type="cellIs" dxfId="35" priority="8" operator="equal">
      <formula>0</formula>
    </cfRule>
  </conditionalFormatting>
  <conditionalFormatting sqref="H19">
    <cfRule type="cellIs" dxfId="34" priority="6" operator="equal">
      <formula>4</formula>
    </cfRule>
  </conditionalFormatting>
  <conditionalFormatting sqref="H20:H21 H23 H27 H32:H33 H35">
    <cfRule type="cellIs" dxfId="33" priority="5" operator="equal">
      <formula>3</formula>
    </cfRule>
  </conditionalFormatting>
  <conditionalFormatting sqref="H22 H25 H29:H30 H34">
    <cfRule type="cellIs" dxfId="32" priority="4" operator="equal">
      <formula>1</formula>
    </cfRule>
  </conditionalFormatting>
  <conditionalFormatting sqref="H24 H26 H28 H31">
    <cfRule type="cellIs" dxfId="31" priority="3" operator="equal">
      <formula>2</formula>
    </cfRule>
  </conditionalFormatting>
  <conditionalFormatting sqref="J15:K15">
    <cfRule type="cellIs" dxfId="30" priority="2" operator="equal">
      <formula>0</formula>
    </cfRule>
  </conditionalFormatting>
  <conditionalFormatting sqref="C5:C12">
    <cfRule type="cellIs" dxfId="29" priority="1"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4"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класса'!$B$38</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язык'!$AI$38</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язык'!$AK$38</f>
        <v>0</v>
      </c>
      <c r="D6" s="91">
        <v>3</v>
      </c>
      <c r="E6" s="92">
        <f t="shared" si="0"/>
        <v>0</v>
      </c>
      <c r="F6" s="78"/>
      <c r="G6" s="71"/>
      <c r="H6" s="85"/>
      <c r="I6" s="85"/>
      <c r="J6" s="85"/>
      <c r="K6" s="1"/>
      <c r="L6" s="1"/>
      <c r="M6" s="1"/>
      <c r="N6" s="78"/>
      <c r="O6" s="78"/>
      <c r="P6" s="67"/>
    </row>
    <row r="7" spans="1:16" ht="15.75" x14ac:dyDescent="0.25">
      <c r="A7" s="78"/>
      <c r="B7" s="3" t="s">
        <v>74</v>
      </c>
      <c r="C7" s="91">
        <f>'русский язык'!$Q$38</f>
        <v>0</v>
      </c>
      <c r="D7" s="91">
        <v>2</v>
      </c>
      <c r="E7" s="92">
        <f t="shared" si="0"/>
        <v>0</v>
      </c>
      <c r="F7" s="78"/>
      <c r="G7" s="86"/>
      <c r="H7" s="87"/>
      <c r="I7" s="87"/>
      <c r="J7" s="69"/>
      <c r="K7" s="1"/>
      <c r="L7" s="1"/>
      <c r="M7" s="1"/>
      <c r="N7" s="78"/>
      <c r="O7" s="78"/>
      <c r="P7" s="67"/>
    </row>
    <row r="8" spans="1:16" ht="15.75" x14ac:dyDescent="0.25">
      <c r="A8" s="78"/>
      <c r="B8" s="3" t="s">
        <v>75</v>
      </c>
      <c r="C8" s="91">
        <f>'русский язык'!$AJ$38</f>
        <v>0</v>
      </c>
      <c r="D8" s="91">
        <v>13</v>
      </c>
      <c r="E8" s="92">
        <f t="shared" si="0"/>
        <v>0</v>
      </c>
      <c r="F8" s="78"/>
      <c r="G8" s="86"/>
      <c r="H8" s="87"/>
      <c r="I8" s="87"/>
      <c r="J8" s="69"/>
      <c r="K8" s="1"/>
      <c r="L8" s="1"/>
      <c r="M8" s="1"/>
      <c r="N8" s="78"/>
      <c r="O8" s="78"/>
      <c r="P8" s="67"/>
    </row>
    <row r="9" spans="1:16" ht="15.75" x14ac:dyDescent="0.25">
      <c r="A9" s="78"/>
      <c r="B9" s="3" t="s">
        <v>76</v>
      </c>
      <c r="C9" s="91">
        <f>'русский язык'!$AL$38</f>
        <v>0</v>
      </c>
      <c r="D9" s="91">
        <v>4</v>
      </c>
      <c r="E9" s="92">
        <f t="shared" si="0"/>
        <v>0</v>
      </c>
      <c r="F9" s="78"/>
      <c r="G9" s="86"/>
      <c r="H9" s="87"/>
      <c r="I9" s="87"/>
      <c r="J9" s="69"/>
      <c r="K9" s="1"/>
      <c r="L9" s="1"/>
      <c r="M9" s="1"/>
      <c r="N9" s="78"/>
      <c r="O9" s="78"/>
      <c r="P9" s="67"/>
    </row>
    <row r="10" spans="1:16" ht="15.75" x14ac:dyDescent="0.25">
      <c r="A10" s="78"/>
      <c r="B10" s="3" t="s">
        <v>80</v>
      </c>
      <c r="C10" s="91">
        <f>'русский язык'!$AN$38</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язык'!$AM$38</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9">
        <f>'русский язык'!$D$38</f>
        <v>0</v>
      </c>
      <c r="I19" s="108">
        <v>4</v>
      </c>
      <c r="J19" s="78"/>
      <c r="K19" s="78"/>
      <c r="L19" s="78"/>
      <c r="M19" s="78"/>
      <c r="N19" s="78"/>
      <c r="O19" s="78"/>
      <c r="P19" s="67"/>
    </row>
    <row r="20" spans="1:16" ht="28.5" customHeight="1" x14ac:dyDescent="0.25">
      <c r="A20" s="78"/>
      <c r="B20" s="222" t="s">
        <v>134</v>
      </c>
      <c r="C20" s="222"/>
      <c r="D20" s="222"/>
      <c r="E20" s="222"/>
      <c r="F20" s="222"/>
      <c r="G20" s="222"/>
      <c r="H20" s="119">
        <f>'русский язык'!$E$38</f>
        <v>0</v>
      </c>
      <c r="I20" s="108">
        <v>3</v>
      </c>
      <c r="J20" s="78"/>
      <c r="K20" s="78"/>
      <c r="L20" s="78"/>
      <c r="M20" s="78"/>
      <c r="N20" s="78"/>
      <c r="O20" s="78"/>
      <c r="P20" s="67"/>
    </row>
    <row r="21" spans="1:16" x14ac:dyDescent="0.25">
      <c r="A21" s="78"/>
      <c r="B21" s="259" t="s">
        <v>119</v>
      </c>
      <c r="C21" s="260"/>
      <c r="D21" s="260"/>
      <c r="E21" s="260"/>
      <c r="F21" s="260"/>
      <c r="G21" s="261"/>
      <c r="H21" s="120">
        <f>'русский язык'!$F$38</f>
        <v>0</v>
      </c>
      <c r="I21" s="108">
        <v>3</v>
      </c>
      <c r="J21" s="78"/>
      <c r="K21" s="78"/>
      <c r="L21" s="78"/>
      <c r="M21" s="78"/>
      <c r="N21" s="78"/>
      <c r="O21" s="78"/>
      <c r="P21" s="67"/>
    </row>
    <row r="22" spans="1:16" x14ac:dyDescent="0.25">
      <c r="A22" s="78"/>
      <c r="B22" s="249" t="s">
        <v>120</v>
      </c>
      <c r="C22" s="249"/>
      <c r="D22" s="249"/>
      <c r="E22" s="249"/>
      <c r="F22" s="249"/>
      <c r="G22" s="249"/>
      <c r="H22" s="120">
        <f>'русский язык'!$G$38</f>
        <v>0</v>
      </c>
      <c r="I22" s="108">
        <v>1</v>
      </c>
      <c r="J22" s="78"/>
      <c r="K22" s="78"/>
      <c r="L22" s="78"/>
      <c r="M22" s="78"/>
      <c r="N22" s="78"/>
      <c r="O22" s="78"/>
      <c r="P22" s="67"/>
    </row>
    <row r="23" spans="1:16" x14ac:dyDescent="0.25">
      <c r="A23" s="78"/>
      <c r="B23" s="249" t="s">
        <v>136</v>
      </c>
      <c r="C23" s="249"/>
      <c r="D23" s="249"/>
      <c r="E23" s="249"/>
      <c r="F23" s="249"/>
      <c r="G23" s="249"/>
      <c r="H23" s="120">
        <f>'русский язык'!$H$38</f>
        <v>0</v>
      </c>
      <c r="I23" s="108">
        <v>3</v>
      </c>
      <c r="J23" s="78"/>
      <c r="K23" s="78"/>
      <c r="L23" s="78"/>
      <c r="M23" s="78"/>
      <c r="N23" s="78"/>
      <c r="O23" s="78"/>
      <c r="P23" s="67"/>
    </row>
    <row r="24" spans="1:16" x14ac:dyDescent="0.25">
      <c r="A24" s="78"/>
      <c r="B24" s="249" t="s">
        <v>135</v>
      </c>
      <c r="C24" s="249"/>
      <c r="D24" s="249"/>
      <c r="E24" s="249"/>
      <c r="F24" s="249"/>
      <c r="G24" s="249"/>
      <c r="H24" s="120">
        <f>'русский язык'!$J$38</f>
        <v>0</v>
      </c>
      <c r="I24" s="108">
        <v>2</v>
      </c>
      <c r="J24" s="78"/>
      <c r="K24" s="78"/>
      <c r="L24" s="78"/>
      <c r="M24" s="78"/>
      <c r="N24" s="78"/>
      <c r="O24" s="78"/>
      <c r="P24" s="67"/>
    </row>
    <row r="25" spans="1:16" x14ac:dyDescent="0.25">
      <c r="A25" s="78"/>
      <c r="B25" s="249" t="s">
        <v>123</v>
      </c>
      <c r="C25" s="249"/>
      <c r="D25" s="249"/>
      <c r="E25" s="249"/>
      <c r="F25" s="249"/>
      <c r="G25" s="249"/>
      <c r="H25" s="120">
        <f>'русский язык'!$K$38</f>
        <v>0</v>
      </c>
      <c r="I25" s="108">
        <v>1</v>
      </c>
      <c r="J25" s="78"/>
      <c r="K25" s="78"/>
      <c r="L25" s="78"/>
      <c r="M25" s="78"/>
      <c r="N25" s="78"/>
      <c r="O25" s="78"/>
      <c r="P25" s="67"/>
    </row>
    <row r="26" spans="1:16" x14ac:dyDescent="0.25">
      <c r="A26" s="78"/>
      <c r="B26" s="222" t="s">
        <v>124</v>
      </c>
      <c r="C26" s="222"/>
      <c r="D26" s="222"/>
      <c r="E26" s="222"/>
      <c r="F26" s="222"/>
      <c r="G26" s="222"/>
      <c r="H26" s="120">
        <f>'русский язык'!$L$38</f>
        <v>0</v>
      </c>
      <c r="I26" s="108">
        <v>2</v>
      </c>
      <c r="J26" s="78"/>
      <c r="K26" s="78"/>
      <c r="L26" s="78"/>
      <c r="M26" s="78"/>
      <c r="N26" s="78"/>
      <c r="O26" s="78"/>
      <c r="P26" s="67"/>
    </row>
    <row r="27" spans="1:16" x14ac:dyDescent="0.25">
      <c r="A27" s="78"/>
      <c r="B27" s="249" t="s">
        <v>125</v>
      </c>
      <c r="C27" s="249"/>
      <c r="D27" s="249"/>
      <c r="E27" s="249"/>
      <c r="F27" s="249"/>
      <c r="G27" s="249"/>
      <c r="H27" s="120">
        <f>'русский язык'!$M$38</f>
        <v>0</v>
      </c>
      <c r="I27" s="108">
        <v>3</v>
      </c>
      <c r="J27" s="78"/>
      <c r="K27" s="78"/>
      <c r="L27" s="78"/>
      <c r="M27" s="78"/>
      <c r="N27" s="78"/>
      <c r="O27" s="78"/>
      <c r="P27" s="67"/>
    </row>
    <row r="28" spans="1:16" x14ac:dyDescent="0.25">
      <c r="A28" s="78"/>
      <c r="B28" s="249" t="s">
        <v>126</v>
      </c>
      <c r="C28" s="249"/>
      <c r="D28" s="249"/>
      <c r="E28" s="249"/>
      <c r="F28" s="249"/>
      <c r="G28" s="249"/>
      <c r="H28" s="120">
        <f>'русский язык'!$N$38</f>
        <v>0</v>
      </c>
      <c r="I28" s="108">
        <v>2</v>
      </c>
      <c r="J28" s="78"/>
      <c r="K28" s="78"/>
      <c r="L28" s="78"/>
      <c r="M28" s="78"/>
      <c r="N28" s="78"/>
      <c r="O28" s="78"/>
      <c r="P28" s="67"/>
    </row>
    <row r="29" spans="1:16" x14ac:dyDescent="0.25">
      <c r="A29" s="78"/>
      <c r="B29" s="249" t="s">
        <v>127</v>
      </c>
      <c r="C29" s="249"/>
      <c r="D29" s="249"/>
      <c r="E29" s="249"/>
      <c r="F29" s="249"/>
      <c r="G29" s="249"/>
      <c r="H29" s="120">
        <f>'русский язык'!$O$38</f>
        <v>0</v>
      </c>
      <c r="I29" s="108">
        <v>1</v>
      </c>
      <c r="J29" s="78"/>
      <c r="K29" s="78"/>
      <c r="L29" s="78"/>
      <c r="M29" s="78"/>
      <c r="N29" s="78"/>
      <c r="O29" s="78"/>
      <c r="P29" s="67"/>
    </row>
    <row r="30" spans="1:16" x14ac:dyDescent="0.25">
      <c r="A30" s="78"/>
      <c r="B30" s="249" t="s">
        <v>128</v>
      </c>
      <c r="C30" s="249"/>
      <c r="D30" s="249"/>
      <c r="E30" s="249"/>
      <c r="F30" s="249"/>
      <c r="G30" s="249"/>
      <c r="H30" s="120">
        <f>'русский язык'!$P$38</f>
        <v>0</v>
      </c>
      <c r="I30" s="108">
        <v>1</v>
      </c>
      <c r="J30" s="78"/>
      <c r="K30" s="78"/>
      <c r="L30" s="78"/>
      <c r="M30" s="78"/>
      <c r="N30" s="78"/>
      <c r="O30" s="78"/>
      <c r="P30" s="67"/>
    </row>
    <row r="31" spans="1:16" x14ac:dyDescent="0.25">
      <c r="A31" s="78"/>
      <c r="B31" s="249" t="s">
        <v>129</v>
      </c>
      <c r="C31" s="249"/>
      <c r="D31" s="249"/>
      <c r="E31" s="249"/>
      <c r="F31" s="249"/>
      <c r="G31" s="249"/>
      <c r="H31" s="120">
        <f>'русский язык'!$Q$38</f>
        <v>0</v>
      </c>
      <c r="I31" s="108">
        <v>2</v>
      </c>
      <c r="J31" s="78"/>
      <c r="K31" s="78"/>
      <c r="L31" s="78"/>
      <c r="M31" s="78"/>
      <c r="N31" s="78"/>
      <c r="O31" s="78"/>
      <c r="P31" s="67"/>
    </row>
    <row r="32" spans="1:16" x14ac:dyDescent="0.25">
      <c r="A32" s="78"/>
      <c r="B32" s="222" t="s">
        <v>130</v>
      </c>
      <c r="C32" s="222"/>
      <c r="D32" s="222"/>
      <c r="E32" s="222"/>
      <c r="F32" s="222"/>
      <c r="G32" s="222"/>
      <c r="H32" s="120">
        <f>'русский язык'!$R$38</f>
        <v>0</v>
      </c>
      <c r="I32" s="108">
        <v>3</v>
      </c>
      <c r="J32" s="78"/>
      <c r="K32" s="78"/>
      <c r="L32" s="78"/>
      <c r="M32" s="78"/>
      <c r="N32" s="78"/>
      <c r="O32" s="78"/>
      <c r="P32" s="67"/>
    </row>
    <row r="33" spans="1:16" x14ac:dyDescent="0.25">
      <c r="A33" s="78"/>
      <c r="B33" s="222" t="s">
        <v>131</v>
      </c>
      <c r="C33" s="222"/>
      <c r="D33" s="222"/>
      <c r="E33" s="222"/>
      <c r="F33" s="222"/>
      <c r="G33" s="222"/>
      <c r="H33" s="120">
        <f>'русский язык'!$S$38</f>
        <v>0</v>
      </c>
      <c r="I33" s="108">
        <v>3</v>
      </c>
      <c r="J33" s="78"/>
      <c r="K33" s="78"/>
      <c r="L33" s="78"/>
      <c r="M33" s="78"/>
      <c r="N33" s="78"/>
      <c r="O33" s="78"/>
      <c r="P33" s="67"/>
    </row>
    <row r="34" spans="1:16" x14ac:dyDescent="0.25">
      <c r="A34" s="78"/>
      <c r="B34" s="249" t="s">
        <v>132</v>
      </c>
      <c r="C34" s="249"/>
      <c r="D34" s="249"/>
      <c r="E34" s="249"/>
      <c r="F34" s="249"/>
      <c r="G34" s="249"/>
      <c r="H34" s="120">
        <f>'русский язык'!$T$38</f>
        <v>0</v>
      </c>
      <c r="I34" s="108">
        <v>1</v>
      </c>
      <c r="J34" s="78"/>
      <c r="K34" s="78"/>
      <c r="L34" s="78"/>
      <c r="M34" s="78"/>
      <c r="N34" s="78"/>
      <c r="O34" s="78"/>
      <c r="P34" s="67"/>
    </row>
    <row r="35" spans="1:16" ht="30" customHeight="1" x14ac:dyDescent="0.25">
      <c r="A35" s="78"/>
      <c r="B35" s="222" t="s">
        <v>133</v>
      </c>
      <c r="C35" s="222"/>
      <c r="D35" s="222"/>
      <c r="E35" s="222"/>
      <c r="F35" s="222"/>
      <c r="G35" s="222"/>
      <c r="H35" s="119">
        <f>'русский язык'!$U$38</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45:M48"/>
    <mergeCell ref="C51:G51"/>
    <mergeCell ref="D71:F71"/>
    <mergeCell ref="B73:J78"/>
    <mergeCell ref="B31:G31"/>
    <mergeCell ref="B32:G32"/>
    <mergeCell ref="B33:G33"/>
    <mergeCell ref="B34:G34"/>
    <mergeCell ref="B35:G35"/>
    <mergeCell ref="B37:M42"/>
    <mergeCell ref="B30:G30"/>
    <mergeCell ref="B19:G19"/>
    <mergeCell ref="B20:G20"/>
    <mergeCell ref="B21:G21"/>
    <mergeCell ref="B22:G22"/>
    <mergeCell ref="B23:G23"/>
    <mergeCell ref="B24:G24"/>
    <mergeCell ref="B25:G25"/>
    <mergeCell ref="B26:G26"/>
    <mergeCell ref="B27:G27"/>
    <mergeCell ref="B28:G28"/>
    <mergeCell ref="B29:G29"/>
    <mergeCell ref="B18:G18"/>
    <mergeCell ref="B1:N1"/>
    <mergeCell ref="C2:M2"/>
    <mergeCell ref="C3:G3"/>
    <mergeCell ref="H15:I15"/>
    <mergeCell ref="J15:K15"/>
  </mergeCells>
  <conditionalFormatting sqref="C13">
    <cfRule type="cellIs" dxfId="28" priority="9" operator="equal">
      <formula>5</formula>
    </cfRule>
    <cfRule type="cellIs" dxfId="27" priority="10" operator="equal">
      <formula>4</formula>
    </cfRule>
    <cfRule type="cellIs" dxfId="26" priority="11" operator="equal">
      <formula>3</formula>
    </cfRule>
    <cfRule type="cellIs" dxfId="25" priority="12" operator="equal">
      <formula>2</formula>
    </cfRule>
  </conditionalFormatting>
  <conditionalFormatting sqref="H19:H35">
    <cfRule type="cellIs" dxfId="24" priority="7" operator="equal">
      <formula>0</formula>
    </cfRule>
    <cfRule type="cellIs" dxfId="23" priority="8" operator="equal">
      <formula>0</formula>
    </cfRule>
  </conditionalFormatting>
  <conditionalFormatting sqref="H19">
    <cfRule type="cellIs" dxfId="22" priority="6" operator="equal">
      <formula>4</formula>
    </cfRule>
  </conditionalFormatting>
  <conditionalFormatting sqref="H20:H21 H23 H27 H32:H33 H35">
    <cfRule type="cellIs" dxfId="21" priority="5" operator="equal">
      <formula>3</formula>
    </cfRule>
  </conditionalFormatting>
  <conditionalFormatting sqref="H22 H25 H29:H30 H34">
    <cfRule type="cellIs" dxfId="20" priority="4" operator="equal">
      <formula>1</formula>
    </cfRule>
  </conditionalFormatting>
  <conditionalFormatting sqref="H24 H26 H28 H31">
    <cfRule type="cellIs" dxfId="19" priority="3" operator="equal">
      <formula>2</formula>
    </cfRule>
  </conditionalFormatting>
  <conditionalFormatting sqref="J15:K15">
    <cfRule type="cellIs" dxfId="18" priority="2" operator="equal">
      <formula>0</formula>
    </cfRule>
  </conditionalFormatting>
  <conditionalFormatting sqref="C5:C12">
    <cfRule type="cellIs" dxfId="17" priority="1" operator="equal">
      <formula>0</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workbookViewId="0">
      <selection activeCell="J15" sqref="J15:K15"/>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класса'!$B$39</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язык'!$AI$39</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язык'!$AK$39</f>
        <v>0</v>
      </c>
      <c r="D6" s="91">
        <v>3</v>
      </c>
      <c r="E6" s="92">
        <f t="shared" si="0"/>
        <v>0</v>
      </c>
      <c r="F6" s="78"/>
      <c r="G6" s="71"/>
      <c r="H6" s="85"/>
      <c r="I6" s="85"/>
      <c r="J6" s="85"/>
      <c r="K6" s="1"/>
      <c r="L6" s="1"/>
      <c r="M6" s="1"/>
      <c r="N6" s="78"/>
      <c r="O6" s="78"/>
      <c r="P6" s="67"/>
    </row>
    <row r="7" spans="1:16" ht="15.75" x14ac:dyDescent="0.25">
      <c r="A7" s="78"/>
      <c r="B7" s="3" t="s">
        <v>74</v>
      </c>
      <c r="C7" s="91">
        <f>'русский язык'!$Q$39</f>
        <v>0</v>
      </c>
      <c r="D7" s="91">
        <v>2</v>
      </c>
      <c r="E7" s="92">
        <f t="shared" si="0"/>
        <v>0</v>
      </c>
      <c r="F7" s="78"/>
      <c r="G7" s="86"/>
      <c r="H7" s="87"/>
      <c r="I7" s="87"/>
      <c r="J7" s="69"/>
      <c r="K7" s="1"/>
      <c r="L7" s="1"/>
      <c r="M7" s="1"/>
      <c r="N7" s="78"/>
      <c r="O7" s="78"/>
      <c r="P7" s="67"/>
    </row>
    <row r="8" spans="1:16" ht="15.75" x14ac:dyDescent="0.25">
      <c r="A8" s="78"/>
      <c r="B8" s="3" t="s">
        <v>75</v>
      </c>
      <c r="C8" s="91">
        <f>'русский язык'!$AJ$39</f>
        <v>0</v>
      </c>
      <c r="D8" s="91">
        <v>13</v>
      </c>
      <c r="E8" s="92">
        <f t="shared" si="0"/>
        <v>0</v>
      </c>
      <c r="F8" s="78"/>
      <c r="G8" s="86"/>
      <c r="H8" s="87"/>
      <c r="I8" s="87"/>
      <c r="J8" s="69"/>
      <c r="K8" s="1"/>
      <c r="L8" s="1"/>
      <c r="M8" s="1"/>
      <c r="N8" s="78"/>
      <c r="O8" s="78"/>
      <c r="P8" s="67"/>
    </row>
    <row r="9" spans="1:16" ht="15.75" x14ac:dyDescent="0.25">
      <c r="A9" s="78"/>
      <c r="B9" s="3" t="s">
        <v>76</v>
      </c>
      <c r="C9" s="91">
        <f>'русский язык'!$AL$39</f>
        <v>0</v>
      </c>
      <c r="D9" s="91">
        <v>4</v>
      </c>
      <c r="E9" s="92">
        <f t="shared" si="0"/>
        <v>0</v>
      </c>
      <c r="F9" s="78"/>
      <c r="G9" s="86"/>
      <c r="H9" s="87"/>
      <c r="I9" s="87"/>
      <c r="J9" s="69"/>
      <c r="K9" s="1"/>
      <c r="L9" s="1"/>
      <c r="M9" s="1"/>
      <c r="N9" s="78"/>
      <c r="O9" s="78"/>
      <c r="P9" s="67"/>
    </row>
    <row r="10" spans="1:16" ht="15.75" x14ac:dyDescent="0.25">
      <c r="A10" s="78"/>
      <c r="B10" s="3" t="s">
        <v>80</v>
      </c>
      <c r="C10" s="91">
        <f>'русский язык'!$AN$39</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язык'!$AM$39</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язык'!$Z$31</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68" t="s">
        <v>68</v>
      </c>
      <c r="I15" s="268"/>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9">
        <f>'русский язык'!$D$39</f>
        <v>0</v>
      </c>
      <c r="I19" s="108">
        <v>4</v>
      </c>
      <c r="J19" s="78"/>
      <c r="K19" s="78"/>
      <c r="L19" s="78"/>
      <c r="M19" s="78"/>
      <c r="N19" s="78"/>
      <c r="O19" s="78"/>
      <c r="P19" s="67"/>
    </row>
    <row r="20" spans="1:16" ht="28.5" customHeight="1" x14ac:dyDescent="0.25">
      <c r="A20" s="78"/>
      <c r="B20" s="222" t="s">
        <v>134</v>
      </c>
      <c r="C20" s="222"/>
      <c r="D20" s="222"/>
      <c r="E20" s="222"/>
      <c r="F20" s="222"/>
      <c r="G20" s="222"/>
      <c r="H20" s="119">
        <f>'русский язык'!$E$39</f>
        <v>0</v>
      </c>
      <c r="I20" s="108">
        <v>3</v>
      </c>
      <c r="J20" s="78"/>
      <c r="K20" s="78"/>
      <c r="L20" s="78"/>
      <c r="M20" s="78"/>
      <c r="N20" s="78"/>
      <c r="O20" s="78"/>
      <c r="P20" s="67"/>
    </row>
    <row r="21" spans="1:16" x14ac:dyDescent="0.25">
      <c r="A21" s="78"/>
      <c r="B21" s="259" t="s">
        <v>119</v>
      </c>
      <c r="C21" s="260"/>
      <c r="D21" s="260"/>
      <c r="E21" s="260"/>
      <c r="F21" s="260"/>
      <c r="G21" s="261"/>
      <c r="H21" s="120">
        <f>'русский язык'!$F$39</f>
        <v>0</v>
      </c>
      <c r="I21" s="108">
        <v>3</v>
      </c>
      <c r="J21" s="78"/>
      <c r="K21" s="78"/>
      <c r="L21" s="78"/>
      <c r="M21" s="78"/>
      <c r="N21" s="78"/>
      <c r="O21" s="78"/>
      <c r="P21" s="67"/>
    </row>
    <row r="22" spans="1:16" x14ac:dyDescent="0.25">
      <c r="A22" s="78"/>
      <c r="B22" s="249" t="s">
        <v>120</v>
      </c>
      <c r="C22" s="249"/>
      <c r="D22" s="249"/>
      <c r="E22" s="249"/>
      <c r="F22" s="249"/>
      <c r="G22" s="249"/>
      <c r="H22" s="120">
        <f>'русский язык'!$G$39</f>
        <v>0</v>
      </c>
      <c r="I22" s="108">
        <v>1</v>
      </c>
      <c r="J22" s="78"/>
      <c r="K22" s="78"/>
      <c r="L22" s="78"/>
      <c r="M22" s="78"/>
      <c r="N22" s="78"/>
      <c r="O22" s="78"/>
      <c r="P22" s="67"/>
    </row>
    <row r="23" spans="1:16" x14ac:dyDescent="0.25">
      <c r="A23" s="78"/>
      <c r="B23" s="249" t="s">
        <v>136</v>
      </c>
      <c r="C23" s="249"/>
      <c r="D23" s="249"/>
      <c r="E23" s="249"/>
      <c r="F23" s="249"/>
      <c r="G23" s="249"/>
      <c r="H23" s="120">
        <f>'русский язык'!$H$39</f>
        <v>0</v>
      </c>
      <c r="I23" s="108">
        <v>3</v>
      </c>
      <c r="J23" s="78"/>
      <c r="K23" s="78"/>
      <c r="L23" s="78"/>
      <c r="M23" s="78"/>
      <c r="N23" s="78"/>
      <c r="O23" s="78"/>
      <c r="P23" s="67"/>
    </row>
    <row r="24" spans="1:16" x14ac:dyDescent="0.25">
      <c r="A24" s="78"/>
      <c r="B24" s="249" t="s">
        <v>135</v>
      </c>
      <c r="C24" s="249"/>
      <c r="D24" s="249"/>
      <c r="E24" s="249"/>
      <c r="F24" s="249"/>
      <c r="G24" s="249"/>
      <c r="H24" s="120">
        <f>'русский язык'!$J$39</f>
        <v>0</v>
      </c>
      <c r="I24" s="108">
        <v>2</v>
      </c>
      <c r="J24" s="78"/>
      <c r="K24" s="78"/>
      <c r="L24" s="78"/>
      <c r="M24" s="78"/>
      <c r="N24" s="78"/>
      <c r="O24" s="78"/>
      <c r="P24" s="67"/>
    </row>
    <row r="25" spans="1:16" x14ac:dyDescent="0.25">
      <c r="A25" s="78"/>
      <c r="B25" s="249" t="s">
        <v>123</v>
      </c>
      <c r="C25" s="249"/>
      <c r="D25" s="249"/>
      <c r="E25" s="249"/>
      <c r="F25" s="249"/>
      <c r="G25" s="249"/>
      <c r="H25" s="120">
        <f>'русский язык'!$K$39</f>
        <v>0</v>
      </c>
      <c r="I25" s="108">
        <v>1</v>
      </c>
      <c r="J25" s="78"/>
      <c r="K25" s="78"/>
      <c r="L25" s="78"/>
      <c r="M25" s="78"/>
      <c r="N25" s="78"/>
      <c r="O25" s="78"/>
      <c r="P25" s="67"/>
    </row>
    <row r="26" spans="1:16" x14ac:dyDescent="0.25">
      <c r="A26" s="78"/>
      <c r="B26" s="222" t="s">
        <v>124</v>
      </c>
      <c r="C26" s="222"/>
      <c r="D26" s="222"/>
      <c r="E26" s="222"/>
      <c r="F26" s="222"/>
      <c r="G26" s="222"/>
      <c r="H26" s="120">
        <f>'русский язык'!$L$39</f>
        <v>0</v>
      </c>
      <c r="I26" s="108">
        <v>2</v>
      </c>
      <c r="J26" s="78"/>
      <c r="K26" s="78"/>
      <c r="L26" s="78"/>
      <c r="M26" s="78"/>
      <c r="N26" s="78"/>
      <c r="O26" s="78"/>
      <c r="P26" s="67"/>
    </row>
    <row r="27" spans="1:16" x14ac:dyDescent="0.25">
      <c r="A27" s="78"/>
      <c r="B27" s="249" t="s">
        <v>125</v>
      </c>
      <c r="C27" s="249"/>
      <c r="D27" s="249"/>
      <c r="E27" s="249"/>
      <c r="F27" s="249"/>
      <c r="G27" s="249"/>
      <c r="H27" s="120">
        <f>'русский язык'!$M$39</f>
        <v>0</v>
      </c>
      <c r="I27" s="108">
        <v>3</v>
      </c>
      <c r="J27" s="78"/>
      <c r="K27" s="78"/>
      <c r="L27" s="78"/>
      <c r="M27" s="78"/>
      <c r="N27" s="78"/>
      <c r="O27" s="78"/>
      <c r="P27" s="67"/>
    </row>
    <row r="28" spans="1:16" x14ac:dyDescent="0.25">
      <c r="A28" s="78"/>
      <c r="B28" s="249" t="s">
        <v>126</v>
      </c>
      <c r="C28" s="249"/>
      <c r="D28" s="249"/>
      <c r="E28" s="249"/>
      <c r="F28" s="249"/>
      <c r="G28" s="249"/>
      <c r="H28" s="120">
        <f>'русский язык'!$N$39</f>
        <v>0</v>
      </c>
      <c r="I28" s="108">
        <v>2</v>
      </c>
      <c r="J28" s="78"/>
      <c r="K28" s="78"/>
      <c r="L28" s="78"/>
      <c r="M28" s="78"/>
      <c r="N28" s="78"/>
      <c r="O28" s="78"/>
      <c r="P28" s="67"/>
    </row>
    <row r="29" spans="1:16" x14ac:dyDescent="0.25">
      <c r="A29" s="78"/>
      <c r="B29" s="249" t="s">
        <v>127</v>
      </c>
      <c r="C29" s="249"/>
      <c r="D29" s="249"/>
      <c r="E29" s="249"/>
      <c r="F29" s="249"/>
      <c r="G29" s="249"/>
      <c r="H29" s="120">
        <f>'русский язык'!$O$39</f>
        <v>0</v>
      </c>
      <c r="I29" s="108">
        <v>1</v>
      </c>
      <c r="J29" s="78"/>
      <c r="K29" s="78"/>
      <c r="L29" s="78"/>
      <c r="M29" s="78"/>
      <c r="N29" s="78"/>
      <c r="O29" s="78"/>
      <c r="P29" s="67"/>
    </row>
    <row r="30" spans="1:16" x14ac:dyDescent="0.25">
      <c r="A30" s="78"/>
      <c r="B30" s="249" t="s">
        <v>128</v>
      </c>
      <c r="C30" s="249"/>
      <c r="D30" s="249"/>
      <c r="E30" s="249"/>
      <c r="F30" s="249"/>
      <c r="G30" s="249"/>
      <c r="H30" s="120">
        <f>'русский язык'!$P$39</f>
        <v>0</v>
      </c>
      <c r="I30" s="108">
        <v>1</v>
      </c>
      <c r="J30" s="78"/>
      <c r="K30" s="78"/>
      <c r="L30" s="78"/>
      <c r="M30" s="78"/>
      <c r="N30" s="78"/>
      <c r="O30" s="78"/>
      <c r="P30" s="67"/>
    </row>
    <row r="31" spans="1:16" x14ac:dyDescent="0.25">
      <c r="A31" s="78"/>
      <c r="B31" s="249" t="s">
        <v>129</v>
      </c>
      <c r="C31" s="249"/>
      <c r="D31" s="249"/>
      <c r="E31" s="249"/>
      <c r="F31" s="249"/>
      <c r="G31" s="249"/>
      <c r="H31" s="120">
        <f>'русский язык'!$Q$39</f>
        <v>0</v>
      </c>
      <c r="I31" s="108">
        <v>2</v>
      </c>
      <c r="J31" s="78"/>
      <c r="K31" s="78"/>
      <c r="L31" s="78"/>
      <c r="M31" s="78"/>
      <c r="N31" s="78"/>
      <c r="O31" s="78"/>
      <c r="P31" s="67"/>
    </row>
    <row r="32" spans="1:16" x14ac:dyDescent="0.25">
      <c r="A32" s="78"/>
      <c r="B32" s="222" t="s">
        <v>130</v>
      </c>
      <c r="C32" s="222"/>
      <c r="D32" s="222"/>
      <c r="E32" s="222"/>
      <c r="F32" s="222"/>
      <c r="G32" s="222"/>
      <c r="H32" s="120">
        <f>'русский язык'!$R$39</f>
        <v>0</v>
      </c>
      <c r="I32" s="108">
        <v>3</v>
      </c>
      <c r="J32" s="78"/>
      <c r="K32" s="78"/>
      <c r="L32" s="78"/>
      <c r="M32" s="78"/>
      <c r="N32" s="78"/>
      <c r="O32" s="78"/>
      <c r="P32" s="67"/>
    </row>
    <row r="33" spans="1:16" x14ac:dyDescent="0.25">
      <c r="A33" s="78"/>
      <c r="B33" s="222" t="s">
        <v>131</v>
      </c>
      <c r="C33" s="222"/>
      <c r="D33" s="222"/>
      <c r="E33" s="222"/>
      <c r="F33" s="222"/>
      <c r="G33" s="222"/>
      <c r="H33" s="120">
        <f>'русский язык'!$S$39</f>
        <v>0</v>
      </c>
      <c r="I33" s="108">
        <v>3</v>
      </c>
      <c r="J33" s="78"/>
      <c r="K33" s="78"/>
      <c r="L33" s="78"/>
      <c r="M33" s="78"/>
      <c r="N33" s="78"/>
      <c r="O33" s="78"/>
      <c r="P33" s="67"/>
    </row>
    <row r="34" spans="1:16" x14ac:dyDescent="0.25">
      <c r="A34" s="78"/>
      <c r="B34" s="249" t="s">
        <v>132</v>
      </c>
      <c r="C34" s="249"/>
      <c r="D34" s="249"/>
      <c r="E34" s="249"/>
      <c r="F34" s="249"/>
      <c r="G34" s="249"/>
      <c r="H34" s="120">
        <f>'русский язык'!$T$39</f>
        <v>0</v>
      </c>
      <c r="I34" s="108">
        <v>1</v>
      </c>
      <c r="J34" s="78"/>
      <c r="K34" s="78"/>
      <c r="L34" s="78"/>
      <c r="M34" s="78"/>
      <c r="N34" s="78"/>
      <c r="O34" s="78"/>
      <c r="P34" s="67"/>
    </row>
    <row r="35" spans="1:16" ht="30" customHeight="1" x14ac:dyDescent="0.25">
      <c r="A35" s="78"/>
      <c r="B35" s="222" t="s">
        <v>133</v>
      </c>
      <c r="C35" s="222"/>
      <c r="D35" s="222"/>
      <c r="E35" s="222"/>
      <c r="F35" s="222"/>
      <c r="G35" s="222"/>
      <c r="H35" s="119">
        <f>'русский язык'!$U$39</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язык'!$BX$31</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язык'!$BY$31</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78"/>
      <c r="P49" s="67"/>
    </row>
    <row r="50" spans="1:16" x14ac:dyDescent="0.25">
      <c r="A50" s="78"/>
      <c r="B50" s="78"/>
      <c r="C50" s="78"/>
      <c r="D50" s="78"/>
      <c r="E50" s="78"/>
      <c r="F50" s="78"/>
      <c r="G50" s="78"/>
      <c r="H50" s="78"/>
      <c r="I50" s="78"/>
      <c r="J50" s="78"/>
      <c r="K50" s="78"/>
      <c r="L50" s="78"/>
      <c r="M50" s="78"/>
      <c r="N50" s="78"/>
      <c r="O50" s="78"/>
      <c r="P50" s="67"/>
    </row>
    <row r="51" spans="1:16" ht="21" x14ac:dyDescent="0.35">
      <c r="A51" s="78"/>
      <c r="B51" s="78"/>
      <c r="C51" s="254"/>
      <c r="D51" s="254"/>
      <c r="E51" s="254"/>
      <c r="F51" s="254"/>
      <c r="G51" s="254"/>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A53" s="78"/>
      <c r="B53" s="78"/>
      <c r="C53" s="78"/>
      <c r="D53" s="78"/>
      <c r="E53" s="78"/>
      <c r="F53" s="78"/>
      <c r="G53" s="78"/>
      <c r="H53" s="78"/>
      <c r="I53" s="78"/>
      <c r="J53" s="78"/>
      <c r="K53" s="78"/>
      <c r="L53" s="78"/>
      <c r="M53" s="78"/>
      <c r="N53" s="78"/>
      <c r="O53" s="78"/>
      <c r="P53" s="67"/>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c r="E71" s="255"/>
      <c r="F71" s="255"/>
      <c r="G71" s="4"/>
      <c r="H71" s="1"/>
      <c r="I71" s="1"/>
      <c r="J71" s="1"/>
    </row>
    <row r="72" spans="2:10" x14ac:dyDescent="0.25">
      <c r="B72" s="1"/>
      <c r="C72" s="1"/>
      <c r="D72" s="1"/>
      <c r="E72" s="1"/>
      <c r="F72" s="1"/>
      <c r="G72" s="1"/>
      <c r="H72" s="1"/>
      <c r="I72" s="1"/>
      <c r="J72" s="1"/>
    </row>
    <row r="73" spans="2:10" x14ac:dyDescent="0.25">
      <c r="B73" s="252" t="str">
        <f>IF(G71="","",IF(G71="ниже базового",Лист1!B25,IF(G71="базовый",Лист1!B7,IF(G71="выше базового",Лист1!B15))))</f>
        <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objects="1" scenarios="1" pivotTables="0"/>
  <mergeCells count="28">
    <mergeCell ref="B45:M48"/>
    <mergeCell ref="C51:G51"/>
    <mergeCell ref="D71:F71"/>
    <mergeCell ref="B73:J78"/>
    <mergeCell ref="B31:G31"/>
    <mergeCell ref="B32:G32"/>
    <mergeCell ref="B33:G33"/>
    <mergeCell ref="B34:G34"/>
    <mergeCell ref="B35:G35"/>
    <mergeCell ref="B37:M42"/>
    <mergeCell ref="B30:G30"/>
    <mergeCell ref="B19:G19"/>
    <mergeCell ref="B20:G20"/>
    <mergeCell ref="B21:G21"/>
    <mergeCell ref="B22:G22"/>
    <mergeCell ref="B23:G23"/>
    <mergeCell ref="B24:G24"/>
    <mergeCell ref="B25:G25"/>
    <mergeCell ref="B26:G26"/>
    <mergeCell ref="B27:G27"/>
    <mergeCell ref="B28:G28"/>
    <mergeCell ref="B29:G29"/>
    <mergeCell ref="B18:G18"/>
    <mergeCell ref="B1:N1"/>
    <mergeCell ref="C2:M2"/>
    <mergeCell ref="C3:G3"/>
    <mergeCell ref="H15:I15"/>
    <mergeCell ref="J15:K15"/>
  </mergeCells>
  <conditionalFormatting sqref="C13">
    <cfRule type="cellIs" dxfId="16" priority="9" operator="equal">
      <formula>5</formula>
    </cfRule>
    <cfRule type="cellIs" dxfId="15" priority="10" operator="equal">
      <formula>4</formula>
    </cfRule>
    <cfRule type="cellIs" dxfId="14" priority="11" operator="equal">
      <formula>3</formula>
    </cfRule>
    <cfRule type="cellIs" dxfId="13" priority="12" operator="equal">
      <formula>2</formula>
    </cfRule>
  </conditionalFormatting>
  <conditionalFormatting sqref="H19:H35">
    <cfRule type="cellIs" dxfId="12" priority="7" operator="equal">
      <formula>0</formula>
    </cfRule>
    <cfRule type="cellIs" dxfId="11" priority="8" operator="equal">
      <formula>0</formula>
    </cfRule>
  </conditionalFormatting>
  <conditionalFormatting sqref="H19">
    <cfRule type="cellIs" dxfId="10" priority="6" operator="equal">
      <formula>4</formula>
    </cfRule>
  </conditionalFormatting>
  <conditionalFormatting sqref="H20:H21 H23 H27 H32:H33 H35">
    <cfRule type="cellIs" dxfId="9" priority="5" operator="equal">
      <formula>3</formula>
    </cfRule>
  </conditionalFormatting>
  <conditionalFormatting sqref="H22 H25 H29:H30 H34">
    <cfRule type="cellIs" dxfId="8" priority="4" operator="equal">
      <formula>1</formula>
    </cfRule>
  </conditionalFormatting>
  <conditionalFormatting sqref="H24 H26 H28 H31">
    <cfRule type="cellIs" dxfId="7" priority="3" operator="equal">
      <formula>2</formula>
    </cfRule>
  </conditionalFormatting>
  <conditionalFormatting sqref="J15:K15">
    <cfRule type="cellIs" dxfId="6" priority="2" operator="equal">
      <formula>0</formula>
    </cfRule>
  </conditionalFormatting>
  <conditionalFormatting sqref="C5:C12">
    <cfRule type="cellIs" dxfId="5" priority="1" operator="equal">
      <formula>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tabSelected="1" topLeftCell="B1" workbookViewId="0"/>
  </sheetViews>
  <sheetFormatPr defaultRowHeight="15" x14ac:dyDescent="0.25"/>
  <cols>
    <col min="1" max="1" width="27.140625" hidden="1" customWidth="1"/>
  </cols>
  <sheetData>
    <row r="2" spans="2:18" ht="77.25" customHeight="1" x14ac:dyDescent="0.25">
      <c r="B2" s="83"/>
      <c r="C2" s="83"/>
      <c r="D2" s="83"/>
      <c r="E2" s="83"/>
      <c r="F2" s="83"/>
      <c r="G2" s="83"/>
      <c r="H2" s="83"/>
      <c r="I2" s="83"/>
      <c r="J2" s="83"/>
      <c r="K2" s="83"/>
      <c r="L2" s="83"/>
      <c r="M2" s="83"/>
      <c r="N2" s="83"/>
      <c r="O2" s="83"/>
      <c r="P2" s="83"/>
      <c r="Q2" s="83"/>
      <c r="R2" s="83"/>
    </row>
    <row r="3" spans="2:18" ht="15" customHeight="1" x14ac:dyDescent="0.25">
      <c r="B3" s="269" t="s">
        <v>107</v>
      </c>
      <c r="C3" s="269"/>
      <c r="D3" s="269"/>
      <c r="E3" s="269"/>
      <c r="F3" s="269"/>
      <c r="G3" s="269"/>
      <c r="H3" s="269"/>
      <c r="I3" s="269"/>
      <c r="J3" s="269"/>
      <c r="K3" s="269"/>
      <c r="L3" s="269"/>
      <c r="M3" s="269"/>
      <c r="N3" s="269"/>
      <c r="O3" s="269"/>
      <c r="P3" s="269"/>
      <c r="Q3" s="269"/>
      <c r="R3" s="269"/>
    </row>
    <row r="4" spans="2:18" ht="15" customHeight="1" x14ac:dyDescent="0.25">
      <c r="B4" s="269"/>
      <c r="C4" s="269"/>
      <c r="D4" s="269"/>
      <c r="E4" s="269"/>
      <c r="F4" s="269"/>
      <c r="G4" s="269"/>
      <c r="H4" s="269"/>
      <c r="I4" s="269"/>
      <c r="J4" s="269"/>
      <c r="K4" s="269"/>
      <c r="L4" s="269"/>
      <c r="M4" s="269"/>
      <c r="N4" s="269"/>
      <c r="O4" s="269"/>
      <c r="P4" s="269"/>
      <c r="Q4" s="269"/>
      <c r="R4" s="269"/>
    </row>
    <row r="5" spans="2:18" ht="15" customHeight="1" x14ac:dyDescent="0.25">
      <c r="B5" s="269"/>
      <c r="C5" s="269"/>
      <c r="D5" s="269"/>
      <c r="E5" s="269"/>
      <c r="F5" s="269"/>
      <c r="G5" s="269"/>
      <c r="H5" s="269"/>
      <c r="I5" s="269"/>
      <c r="J5" s="269"/>
      <c r="K5" s="269"/>
      <c r="L5" s="269"/>
      <c r="M5" s="269"/>
      <c r="N5" s="269"/>
      <c r="O5" s="269"/>
      <c r="P5" s="269"/>
      <c r="Q5" s="269"/>
      <c r="R5" s="269"/>
    </row>
    <row r="6" spans="2:18" ht="15" customHeight="1" x14ac:dyDescent="0.25">
      <c r="B6" s="269"/>
      <c r="C6" s="269"/>
      <c r="D6" s="269"/>
      <c r="E6" s="269"/>
      <c r="F6" s="269"/>
      <c r="G6" s="269"/>
      <c r="H6" s="269"/>
      <c r="I6" s="269"/>
      <c r="J6" s="269"/>
      <c r="K6" s="269"/>
      <c r="L6" s="269"/>
      <c r="M6" s="269"/>
      <c r="N6" s="269"/>
      <c r="O6" s="269"/>
      <c r="P6" s="269"/>
      <c r="Q6" s="269"/>
      <c r="R6" s="269"/>
    </row>
    <row r="7" spans="2:18" ht="15" customHeight="1" x14ac:dyDescent="0.25">
      <c r="B7" s="269"/>
      <c r="C7" s="269"/>
      <c r="D7" s="269"/>
      <c r="E7" s="269"/>
      <c r="F7" s="269"/>
      <c r="G7" s="269"/>
      <c r="H7" s="269"/>
      <c r="I7" s="269"/>
      <c r="J7" s="269"/>
      <c r="K7" s="269"/>
      <c r="L7" s="269"/>
      <c r="M7" s="269"/>
      <c r="N7" s="269"/>
      <c r="O7" s="269"/>
      <c r="P7" s="269"/>
      <c r="Q7" s="269"/>
      <c r="R7" s="269"/>
    </row>
    <row r="8" spans="2:18" ht="15" customHeight="1" x14ac:dyDescent="0.25">
      <c r="B8" s="269"/>
      <c r="C8" s="269"/>
      <c r="D8" s="269"/>
      <c r="E8" s="269"/>
      <c r="F8" s="269"/>
      <c r="G8" s="269"/>
      <c r="H8" s="269"/>
      <c r="I8" s="269"/>
      <c r="J8" s="269"/>
      <c r="K8" s="269"/>
      <c r="L8" s="269"/>
      <c r="M8" s="269"/>
      <c r="N8" s="269"/>
      <c r="O8" s="269"/>
      <c r="P8" s="269"/>
      <c r="Q8" s="269"/>
      <c r="R8" s="269"/>
    </row>
    <row r="9" spans="2:18" ht="15" customHeight="1" x14ac:dyDescent="0.25">
      <c r="B9" s="269"/>
      <c r="C9" s="269"/>
      <c r="D9" s="269"/>
      <c r="E9" s="269"/>
      <c r="F9" s="269"/>
      <c r="G9" s="269"/>
      <c r="H9" s="269"/>
      <c r="I9" s="269"/>
      <c r="J9" s="269"/>
      <c r="K9" s="269"/>
      <c r="L9" s="269"/>
      <c r="M9" s="269"/>
      <c r="N9" s="269"/>
      <c r="O9" s="269"/>
      <c r="P9" s="269"/>
      <c r="Q9" s="269"/>
      <c r="R9" s="269"/>
    </row>
    <row r="10" spans="2:18" ht="15" customHeight="1" x14ac:dyDescent="0.25">
      <c r="B10" s="269"/>
      <c r="C10" s="269"/>
      <c r="D10" s="269"/>
      <c r="E10" s="269"/>
      <c r="F10" s="269"/>
      <c r="G10" s="269"/>
      <c r="H10" s="269"/>
      <c r="I10" s="269"/>
      <c r="J10" s="269"/>
      <c r="K10" s="269"/>
      <c r="L10" s="269"/>
      <c r="M10" s="269"/>
      <c r="N10" s="269"/>
      <c r="O10" s="269"/>
      <c r="P10" s="269"/>
      <c r="Q10" s="269"/>
      <c r="R10" s="269"/>
    </row>
    <row r="11" spans="2:18" ht="15" customHeight="1" x14ac:dyDescent="0.25">
      <c r="B11" s="269"/>
      <c r="C11" s="269"/>
      <c r="D11" s="269"/>
      <c r="E11" s="269"/>
      <c r="F11" s="269"/>
      <c r="G11" s="269"/>
      <c r="H11" s="269"/>
      <c r="I11" s="269"/>
      <c r="J11" s="269"/>
      <c r="K11" s="269"/>
      <c r="L11" s="269"/>
      <c r="M11" s="269"/>
      <c r="N11" s="269"/>
      <c r="O11" s="269"/>
      <c r="P11" s="269"/>
      <c r="Q11" s="269"/>
      <c r="R11" s="269"/>
    </row>
    <row r="12" spans="2:18" x14ac:dyDescent="0.25">
      <c r="B12" s="269"/>
      <c r="C12" s="269"/>
      <c r="D12" s="269"/>
      <c r="E12" s="269"/>
      <c r="F12" s="269"/>
      <c r="G12" s="269"/>
      <c r="H12" s="269"/>
      <c r="I12" s="269"/>
      <c r="J12" s="269"/>
      <c r="K12" s="269"/>
      <c r="L12" s="269"/>
      <c r="M12" s="269"/>
      <c r="N12" s="269"/>
      <c r="O12" s="269"/>
      <c r="P12" s="269"/>
      <c r="Q12" s="269"/>
      <c r="R12" s="269"/>
    </row>
    <row r="13" spans="2:18" ht="15.75" x14ac:dyDescent="0.25">
      <c r="B13" s="83"/>
      <c r="C13" s="137" t="s">
        <v>157</v>
      </c>
      <c r="D13" s="137"/>
      <c r="E13" s="137"/>
      <c r="F13" s="137"/>
      <c r="G13" s="137"/>
      <c r="H13" s="137"/>
      <c r="I13" s="137"/>
      <c r="J13" s="83"/>
      <c r="K13" s="83"/>
      <c r="L13" s="83"/>
      <c r="M13" s="83"/>
      <c r="N13" s="83"/>
      <c r="O13" s="83"/>
      <c r="P13" s="83"/>
      <c r="Q13" s="83"/>
      <c r="R13" s="83"/>
    </row>
    <row r="14" spans="2:18" x14ac:dyDescent="0.25">
      <c r="B14" s="83"/>
      <c r="C14" s="83"/>
      <c r="D14" s="83"/>
      <c r="E14" s="83"/>
      <c r="F14" s="83"/>
      <c r="G14" s="83"/>
      <c r="H14" s="83"/>
      <c r="I14" s="83"/>
      <c r="J14" s="83"/>
      <c r="K14" s="83"/>
      <c r="L14" s="83"/>
      <c r="M14" s="83"/>
      <c r="N14" s="83"/>
      <c r="O14" s="83"/>
      <c r="P14" s="83"/>
      <c r="Q14" s="83"/>
      <c r="R14" s="83"/>
    </row>
    <row r="15" spans="2:18" x14ac:dyDescent="0.25">
      <c r="B15" s="83"/>
      <c r="C15" s="83"/>
      <c r="D15" s="83"/>
      <c r="E15" s="83"/>
      <c r="F15" s="83"/>
      <c r="G15" s="83"/>
      <c r="H15" s="83"/>
      <c r="I15" s="83"/>
      <c r="J15" s="83"/>
      <c r="K15" s="83"/>
      <c r="L15" s="83"/>
      <c r="M15" s="83"/>
      <c r="N15" s="83"/>
      <c r="O15" s="83"/>
      <c r="P15" s="83"/>
      <c r="Q15" s="83"/>
      <c r="R15" s="83"/>
    </row>
    <row r="16" spans="2:18" x14ac:dyDescent="0.25">
      <c r="B16" s="67"/>
      <c r="C16" s="67"/>
      <c r="D16" s="67"/>
      <c r="E16" s="67"/>
      <c r="F16" s="67"/>
      <c r="G16" s="67"/>
      <c r="H16" s="67"/>
      <c r="I16" s="67"/>
      <c r="J16" s="67"/>
      <c r="K16" s="67"/>
      <c r="L16" s="67"/>
      <c r="M16" s="67"/>
      <c r="N16" s="67"/>
      <c r="O16" s="67"/>
      <c r="P16" s="67"/>
      <c r="Q16" s="67"/>
      <c r="R16" s="67"/>
    </row>
    <row r="17" spans="2:18" x14ac:dyDescent="0.25">
      <c r="B17" s="67"/>
      <c r="C17" s="67"/>
      <c r="D17" s="67"/>
      <c r="E17" s="67"/>
      <c r="F17" s="67"/>
      <c r="G17" s="67"/>
      <c r="H17" s="67"/>
      <c r="I17" s="67"/>
      <c r="J17" s="67"/>
      <c r="K17" s="67"/>
      <c r="L17" s="67"/>
      <c r="M17" s="67"/>
      <c r="N17" s="67"/>
      <c r="O17" s="67"/>
      <c r="P17" s="67"/>
      <c r="Q17" s="67"/>
      <c r="R17" s="67"/>
    </row>
    <row r="18" spans="2:18" x14ac:dyDescent="0.25">
      <c r="B18" s="67"/>
      <c r="C18" s="67"/>
      <c r="D18" s="67"/>
      <c r="E18" s="67"/>
      <c r="F18" s="67"/>
      <c r="G18" s="67"/>
      <c r="H18" s="67"/>
      <c r="I18" s="67"/>
      <c r="J18" s="67"/>
      <c r="K18" s="67"/>
      <c r="L18" s="67"/>
      <c r="M18" s="67"/>
      <c r="N18" s="67"/>
      <c r="O18" s="67"/>
      <c r="P18" s="67"/>
      <c r="Q18" s="67"/>
      <c r="R18" s="67"/>
    </row>
    <row r="19" spans="2:18" x14ac:dyDescent="0.25">
      <c r="B19" s="67"/>
      <c r="C19" s="270" t="s">
        <v>68</v>
      </c>
      <c r="D19" s="271"/>
      <c r="E19" s="67"/>
      <c r="F19" s="67"/>
      <c r="G19" s="67"/>
      <c r="H19" s="67"/>
      <c r="I19" s="67"/>
      <c r="J19" s="67"/>
      <c r="K19" s="67"/>
      <c r="L19" s="67"/>
      <c r="M19" s="67"/>
      <c r="N19" s="67"/>
      <c r="O19" s="67"/>
      <c r="P19" s="67"/>
      <c r="Q19" s="67"/>
      <c r="R19" s="67"/>
    </row>
    <row r="20" spans="2:18" x14ac:dyDescent="0.25">
      <c r="B20" s="67"/>
      <c r="C20" s="272" t="s">
        <v>156</v>
      </c>
      <c r="D20" s="273"/>
      <c r="E20" s="67"/>
      <c r="F20" s="67"/>
      <c r="G20" s="67"/>
      <c r="H20" s="67"/>
      <c r="I20" s="67"/>
      <c r="J20" s="67"/>
      <c r="K20" s="67"/>
      <c r="L20" s="67"/>
      <c r="M20" s="67"/>
      <c r="N20" s="67"/>
      <c r="O20" s="67"/>
      <c r="P20" s="67"/>
      <c r="Q20" s="67"/>
      <c r="R20" s="67"/>
    </row>
    <row r="21" spans="2:18" x14ac:dyDescent="0.25">
      <c r="B21" s="67"/>
      <c r="C21" s="67"/>
      <c r="D21" s="67"/>
      <c r="E21" s="67"/>
      <c r="F21" s="67"/>
      <c r="G21" s="67"/>
      <c r="H21" s="67"/>
      <c r="I21" s="67"/>
      <c r="J21" s="67"/>
      <c r="K21" s="67"/>
      <c r="L21" s="67"/>
      <c r="M21" s="67"/>
      <c r="N21" s="67"/>
      <c r="O21" s="67"/>
      <c r="P21" s="67"/>
      <c r="Q21" s="67"/>
      <c r="R21" s="67"/>
    </row>
    <row r="22" spans="2:18" x14ac:dyDescent="0.25">
      <c r="B22" s="67"/>
      <c r="C22" s="67"/>
      <c r="D22" s="67"/>
      <c r="E22" s="67"/>
      <c r="F22" s="67"/>
      <c r="G22" s="67"/>
      <c r="H22" s="67"/>
      <c r="I22" s="67"/>
      <c r="J22" s="67"/>
      <c r="K22" s="67"/>
      <c r="L22" s="67"/>
      <c r="M22" s="67"/>
      <c r="N22" s="67"/>
      <c r="O22" s="67"/>
      <c r="P22" s="67"/>
      <c r="Q22" s="67"/>
      <c r="R22" s="67"/>
    </row>
    <row r="23" spans="2:18" ht="15.75" x14ac:dyDescent="0.25">
      <c r="B23" s="67"/>
      <c r="C23" s="7">
        <v>1</v>
      </c>
      <c r="D23" s="6">
        <v>0</v>
      </c>
      <c r="E23" s="58">
        <v>38</v>
      </c>
      <c r="F23" s="59">
        <v>2</v>
      </c>
      <c r="G23" s="59">
        <v>1</v>
      </c>
      <c r="H23" s="67"/>
      <c r="I23" s="67"/>
      <c r="J23" s="67"/>
      <c r="K23" s="67"/>
      <c r="L23" s="67"/>
      <c r="M23" s="67"/>
      <c r="N23" s="67"/>
      <c r="O23" s="67"/>
      <c r="P23" s="67"/>
      <c r="Q23" s="67"/>
      <c r="R23" s="67"/>
    </row>
    <row r="24" spans="2:18" ht="15.75" x14ac:dyDescent="0.25">
      <c r="B24" s="67"/>
      <c r="C24" s="7">
        <v>2</v>
      </c>
      <c r="D24" s="6">
        <v>0</v>
      </c>
      <c r="E24" s="58">
        <v>38</v>
      </c>
      <c r="F24" s="59">
        <v>0</v>
      </c>
      <c r="G24" s="59">
        <v>1</v>
      </c>
      <c r="H24" s="67"/>
      <c r="I24" s="67"/>
      <c r="J24" s="67"/>
      <c r="K24" s="67"/>
      <c r="L24" s="67"/>
      <c r="M24" s="67"/>
      <c r="N24" s="67"/>
      <c r="O24" s="67"/>
      <c r="P24" s="67"/>
      <c r="Q24" s="67"/>
      <c r="R24" s="67"/>
    </row>
    <row r="25" spans="2:18" ht="15.75" x14ac:dyDescent="0.25">
      <c r="B25" s="67"/>
      <c r="C25" s="7">
        <v>3</v>
      </c>
      <c r="D25" s="6">
        <v>0</v>
      </c>
      <c r="E25" s="58" t="s">
        <v>88</v>
      </c>
      <c r="F25" s="59">
        <v>1</v>
      </c>
      <c r="G25" s="59">
        <v>1</v>
      </c>
      <c r="H25" s="67"/>
      <c r="I25" s="67"/>
      <c r="J25" s="67"/>
      <c r="K25" s="67"/>
      <c r="L25" s="67"/>
      <c r="M25" s="67"/>
      <c r="N25" s="67"/>
      <c r="O25" s="67"/>
      <c r="P25" s="67"/>
      <c r="Q25" s="67"/>
      <c r="R25" s="67"/>
    </row>
    <row r="26" spans="2:18" x14ac:dyDescent="0.25">
      <c r="B26" s="67"/>
      <c r="C26" s="67"/>
      <c r="D26" s="67"/>
      <c r="E26" s="67"/>
      <c r="F26" s="67"/>
      <c r="G26" s="67"/>
      <c r="H26" s="67"/>
      <c r="I26" s="67"/>
      <c r="J26" s="67"/>
      <c r="K26" s="67"/>
      <c r="L26" s="67"/>
      <c r="M26" s="67"/>
      <c r="N26" s="67"/>
      <c r="O26" s="67"/>
      <c r="P26" s="67"/>
      <c r="Q26" s="67"/>
      <c r="R26" s="67"/>
    </row>
    <row r="27" spans="2:18" x14ac:dyDescent="0.25">
      <c r="B27" s="67"/>
      <c r="C27" s="67"/>
      <c r="D27" s="67"/>
      <c r="E27" s="67"/>
      <c r="F27" s="67"/>
      <c r="G27" s="67"/>
      <c r="H27" s="67"/>
      <c r="I27" s="67"/>
      <c r="J27" s="67"/>
      <c r="K27" s="67"/>
      <c r="L27" s="67"/>
      <c r="M27" s="67"/>
      <c r="N27" s="67"/>
      <c r="O27" s="67"/>
      <c r="P27" s="67"/>
      <c r="Q27" s="67"/>
      <c r="R27" s="67"/>
    </row>
    <row r="28" spans="2:18" x14ac:dyDescent="0.25">
      <c r="B28" s="274" t="s">
        <v>158</v>
      </c>
      <c r="C28" s="274"/>
      <c r="D28" s="274"/>
      <c r="E28" s="274"/>
      <c r="F28" s="274"/>
      <c r="G28" s="274"/>
      <c r="H28" s="274"/>
      <c r="I28" s="274"/>
      <c r="J28" s="274"/>
      <c r="K28" s="274"/>
      <c r="L28" s="274"/>
      <c r="M28" s="274"/>
      <c r="N28" s="274"/>
      <c r="O28" s="274"/>
      <c r="P28" s="274"/>
      <c r="Q28" s="274"/>
      <c r="R28" s="67"/>
    </row>
    <row r="29" spans="2:18" x14ac:dyDescent="0.25">
      <c r="B29" s="274"/>
      <c r="C29" s="274"/>
      <c r="D29" s="274"/>
      <c r="E29" s="274"/>
      <c r="F29" s="274"/>
      <c r="G29" s="274"/>
      <c r="H29" s="274"/>
      <c r="I29" s="274"/>
      <c r="J29" s="274"/>
      <c r="K29" s="274"/>
      <c r="L29" s="274"/>
      <c r="M29" s="274"/>
      <c r="N29" s="274"/>
      <c r="O29" s="274"/>
      <c r="P29" s="274"/>
      <c r="Q29" s="274"/>
      <c r="R29" s="67"/>
    </row>
    <row r="30" spans="2:18" x14ac:dyDescent="0.25">
      <c r="B30" s="274"/>
      <c r="C30" s="274"/>
      <c r="D30" s="274"/>
      <c r="E30" s="274"/>
      <c r="F30" s="274"/>
      <c r="G30" s="274"/>
      <c r="H30" s="274"/>
      <c r="I30" s="274"/>
      <c r="J30" s="274"/>
      <c r="K30" s="274"/>
      <c r="L30" s="274"/>
      <c r="M30" s="274"/>
      <c r="N30" s="274"/>
      <c r="O30" s="274"/>
      <c r="P30" s="274"/>
      <c r="Q30" s="274"/>
    </row>
    <row r="32" spans="2:18" x14ac:dyDescent="0.25">
      <c r="C32" s="275" t="s">
        <v>164</v>
      </c>
      <c r="D32" s="275"/>
      <c r="E32" s="275"/>
      <c r="F32" s="275"/>
      <c r="G32" s="275"/>
      <c r="H32" s="275"/>
    </row>
    <row r="34" spans="2:2" x14ac:dyDescent="0.25">
      <c r="B34" s="150" t="s">
        <v>165</v>
      </c>
    </row>
    <row r="35" spans="2:2" x14ac:dyDescent="0.25">
      <c r="B35" s="150" t="s">
        <v>166</v>
      </c>
    </row>
    <row r="36" spans="2:2" x14ac:dyDescent="0.25">
      <c r="B36" s="150" t="s">
        <v>167</v>
      </c>
    </row>
    <row r="37" spans="2:2" x14ac:dyDescent="0.25">
      <c r="B37" s="150" t="s">
        <v>168</v>
      </c>
    </row>
  </sheetData>
  <sheetProtection password="CF66" sheet="1" objects="1" scenarios="1"/>
  <mergeCells count="5">
    <mergeCell ref="B3:R12"/>
    <mergeCell ref="C19:D19"/>
    <mergeCell ref="C20:D20"/>
    <mergeCell ref="B28:Q30"/>
    <mergeCell ref="C32:H32"/>
  </mergeCells>
  <phoneticPr fontId="0" type="noConversion"/>
  <conditionalFormatting sqref="D23:G25">
    <cfRule type="cellIs" dxfId="4" priority="5" operator="equal">
      <formula>0</formula>
    </cfRule>
  </conditionalFormatting>
  <conditionalFormatting sqref="F23:F25">
    <cfRule type="cellIs" dxfId="3" priority="4" operator="equal">
      <formula>0</formula>
    </cfRule>
  </conditionalFormatting>
  <conditionalFormatting sqref="D23:D25">
    <cfRule type="cellIs" dxfId="2" priority="3" operator="equal">
      <formula>0</formula>
    </cfRule>
  </conditionalFormatting>
  <conditionalFormatting sqref="E23:G25">
    <cfRule type="cellIs" dxfId="1" priority="2" operator="equal">
      <formula>0</formula>
    </cfRule>
  </conditionalFormatting>
  <conditionalFormatting sqref="F23:F25">
    <cfRule type="cellIs" dxfId="0" priority="1" operator="equal">
      <formula>0</formula>
    </cfRule>
  </conditionalFormatting>
  <dataValidations count="2">
    <dataValidation type="whole" allowBlank="1" showInputMessage="1" showErrorMessage="1" errorTitle="Ошибка" error="Введите числа от 0 до 4" sqref="F23:F25">
      <formula1>0</formula1>
      <formula2>4</formula2>
    </dataValidation>
    <dataValidation type="whole" allowBlank="1" showInputMessage="1" showErrorMessage="1" errorTitle="Упс!" error="Введите значения от 0 до 3" sqref="G23:G25">
      <formula1>0</formula1>
      <formula2>3</formula2>
    </dataValidation>
  </dataValidations>
  <hyperlinks>
    <hyperlink ref="B34" r:id="rId1" display="http://static2.read.ru/covers_rr/b/61/08/4550861.jpg-впр"/>
    <hyperlink ref="B35" r:id="rId2" display="https://ozon-st.cdn.ngenix.net/multimedia/1014397153.jpg"/>
    <hyperlink ref="B36" r:id="rId3" display="https://img-fotki.yandex.ru/get/5107/2449448.36/0_118b9d_1e5374b9_orig"/>
    <hyperlink ref="B37" r:id="rId4" display="http://grammatika.su/uploads/images/news/vseros.jpg?1474621014563"/>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31"/>
  <sheetViews>
    <sheetView workbookViewId="0">
      <selection activeCell="N11" sqref="N11"/>
    </sheetView>
  </sheetViews>
  <sheetFormatPr defaultRowHeight="15" x14ac:dyDescent="0.25"/>
  <sheetData>
    <row r="7" spans="2:12" ht="15" customHeight="1" x14ac:dyDescent="0.25">
      <c r="B7" s="243" t="s">
        <v>8</v>
      </c>
      <c r="C7" s="243"/>
      <c r="D7" s="243"/>
      <c r="E7" s="243"/>
      <c r="F7" s="243"/>
      <c r="G7" s="243"/>
      <c r="H7" s="243"/>
      <c r="I7" s="243"/>
      <c r="J7" s="243"/>
      <c r="K7" s="243"/>
      <c r="L7" s="243"/>
    </row>
    <row r="8" spans="2:12" x14ac:dyDescent="0.25">
      <c r="B8" s="243"/>
      <c r="C8" s="243"/>
      <c r="D8" s="243"/>
      <c r="E8" s="243"/>
      <c r="F8" s="243"/>
      <c r="G8" s="243"/>
      <c r="H8" s="243"/>
      <c r="I8" s="243"/>
      <c r="J8" s="243"/>
      <c r="K8" s="243"/>
      <c r="L8" s="243"/>
    </row>
    <row r="9" spans="2:12" x14ac:dyDescent="0.25">
      <c r="B9" s="243"/>
      <c r="C9" s="243"/>
      <c r="D9" s="243"/>
      <c r="E9" s="243"/>
      <c r="F9" s="243"/>
      <c r="G9" s="243"/>
      <c r="H9" s="243"/>
      <c r="I9" s="243"/>
      <c r="J9" s="243"/>
      <c r="K9" s="243"/>
      <c r="L9" s="243"/>
    </row>
    <row r="10" spans="2:12" x14ac:dyDescent="0.25">
      <c r="B10" s="243"/>
      <c r="C10" s="243"/>
      <c r="D10" s="243"/>
      <c r="E10" s="243"/>
      <c r="F10" s="243"/>
      <c r="G10" s="243"/>
      <c r="H10" s="243"/>
      <c r="I10" s="243"/>
      <c r="J10" s="243"/>
      <c r="K10" s="243"/>
      <c r="L10" s="243"/>
    </row>
    <row r="11" spans="2:12" x14ac:dyDescent="0.25">
      <c r="B11" s="243"/>
      <c r="C11" s="243"/>
      <c r="D11" s="243"/>
      <c r="E11" s="243"/>
      <c r="F11" s="243"/>
      <c r="G11" s="243"/>
      <c r="H11" s="243"/>
      <c r="I11" s="243"/>
      <c r="J11" s="243"/>
      <c r="K11" s="243"/>
      <c r="L11" s="243"/>
    </row>
    <row r="12" spans="2:12" x14ac:dyDescent="0.25">
      <c r="B12" s="243"/>
      <c r="C12" s="243"/>
      <c r="D12" s="243"/>
      <c r="E12" s="243"/>
      <c r="F12" s="243"/>
      <c r="G12" s="243"/>
      <c r="H12" s="243"/>
      <c r="I12" s="243"/>
      <c r="J12" s="243"/>
      <c r="K12" s="243"/>
      <c r="L12" s="243"/>
    </row>
    <row r="15" spans="2:12" x14ac:dyDescent="0.25">
      <c r="B15" s="239" t="s">
        <v>6</v>
      </c>
      <c r="C15" s="240"/>
      <c r="D15" s="240"/>
      <c r="E15" s="240"/>
      <c r="F15" s="240"/>
      <c r="G15" s="240"/>
      <c r="H15" s="240"/>
      <c r="I15" s="240"/>
      <c r="J15" s="240"/>
      <c r="K15" s="240"/>
      <c r="L15" s="240"/>
    </row>
    <row r="16" spans="2:12" x14ac:dyDescent="0.25">
      <c r="B16" s="240"/>
      <c r="C16" s="240"/>
      <c r="D16" s="240"/>
      <c r="E16" s="240"/>
      <c r="F16" s="240"/>
      <c r="G16" s="240"/>
      <c r="H16" s="240"/>
      <c r="I16" s="240"/>
      <c r="J16" s="240"/>
      <c r="K16" s="240"/>
      <c r="L16" s="240"/>
    </row>
    <row r="17" spans="2:12" x14ac:dyDescent="0.25">
      <c r="B17" s="240"/>
      <c r="C17" s="240"/>
      <c r="D17" s="240"/>
      <c r="E17" s="240"/>
      <c r="F17" s="240"/>
      <c r="G17" s="240"/>
      <c r="H17" s="240"/>
      <c r="I17" s="240"/>
      <c r="J17" s="240"/>
      <c r="K17" s="240"/>
      <c r="L17" s="240"/>
    </row>
    <row r="18" spans="2:12" x14ac:dyDescent="0.25">
      <c r="B18" s="240"/>
      <c r="C18" s="240"/>
      <c r="D18" s="240"/>
      <c r="E18" s="240"/>
      <c r="F18" s="240"/>
      <c r="G18" s="240"/>
      <c r="H18" s="240"/>
      <c r="I18" s="240"/>
      <c r="J18" s="240"/>
      <c r="K18" s="240"/>
      <c r="L18" s="240"/>
    </row>
    <row r="19" spans="2:12" x14ac:dyDescent="0.25">
      <c r="B19" s="240"/>
      <c r="C19" s="240"/>
      <c r="D19" s="240"/>
      <c r="E19" s="240"/>
      <c r="F19" s="240"/>
      <c r="G19" s="240"/>
      <c r="H19" s="240"/>
      <c r="I19" s="240"/>
      <c r="J19" s="240"/>
      <c r="K19" s="240"/>
      <c r="L19" s="240"/>
    </row>
    <row r="20" spans="2:12" x14ac:dyDescent="0.25">
      <c r="B20" s="240"/>
      <c r="C20" s="240"/>
      <c r="D20" s="240"/>
      <c r="E20" s="240"/>
      <c r="F20" s="240"/>
      <c r="G20" s="240"/>
      <c r="H20" s="240"/>
      <c r="I20" s="240"/>
      <c r="J20" s="240"/>
      <c r="K20" s="240"/>
      <c r="L20" s="240"/>
    </row>
    <row r="21" spans="2:12" x14ac:dyDescent="0.25">
      <c r="B21" s="240"/>
      <c r="C21" s="240"/>
      <c r="D21" s="240"/>
      <c r="E21" s="240"/>
      <c r="F21" s="240"/>
      <c r="G21" s="240"/>
      <c r="H21" s="240"/>
      <c r="I21" s="240"/>
      <c r="J21" s="240"/>
      <c r="K21" s="240"/>
      <c r="L21" s="240"/>
    </row>
    <row r="25" spans="2:12" x14ac:dyDescent="0.25">
      <c r="B25" s="241" t="s">
        <v>7</v>
      </c>
      <c r="C25" s="242"/>
      <c r="D25" s="242"/>
      <c r="E25" s="242"/>
      <c r="F25" s="242"/>
      <c r="G25" s="242"/>
      <c r="H25" s="242"/>
      <c r="I25" s="242"/>
      <c r="J25" s="242"/>
      <c r="K25" s="242"/>
      <c r="L25" s="242"/>
    </row>
    <row r="26" spans="2:12" x14ac:dyDescent="0.25">
      <c r="B26" s="242"/>
      <c r="C26" s="242"/>
      <c r="D26" s="242"/>
      <c r="E26" s="242"/>
      <c r="F26" s="242"/>
      <c r="G26" s="242"/>
      <c r="H26" s="242"/>
      <c r="I26" s="242"/>
      <c r="J26" s="242"/>
      <c r="K26" s="242"/>
      <c r="L26" s="242"/>
    </row>
    <row r="27" spans="2:12" x14ac:dyDescent="0.25">
      <c r="B27" s="242"/>
      <c r="C27" s="242"/>
      <c r="D27" s="242"/>
      <c r="E27" s="242"/>
      <c r="F27" s="242"/>
      <c r="G27" s="242"/>
      <c r="H27" s="242"/>
      <c r="I27" s="242"/>
      <c r="J27" s="242"/>
      <c r="K27" s="242"/>
      <c r="L27" s="242"/>
    </row>
    <row r="28" spans="2:12" x14ac:dyDescent="0.25">
      <c r="B28" s="242"/>
      <c r="C28" s="242"/>
      <c r="D28" s="242"/>
      <c r="E28" s="242"/>
      <c r="F28" s="242"/>
      <c r="G28" s="242"/>
      <c r="H28" s="242"/>
      <c r="I28" s="242"/>
      <c r="J28" s="242"/>
      <c r="K28" s="242"/>
      <c r="L28" s="242"/>
    </row>
    <row r="29" spans="2:12" x14ac:dyDescent="0.25">
      <c r="B29" s="242"/>
      <c r="C29" s="242"/>
      <c r="D29" s="242"/>
      <c r="E29" s="242"/>
      <c r="F29" s="242"/>
      <c r="G29" s="242"/>
      <c r="H29" s="242"/>
      <c r="I29" s="242"/>
      <c r="J29" s="242"/>
      <c r="K29" s="242"/>
      <c r="L29" s="242"/>
    </row>
    <row r="30" spans="2:12" x14ac:dyDescent="0.25">
      <c r="B30" s="242"/>
      <c r="C30" s="242"/>
      <c r="D30" s="242"/>
      <c r="E30" s="242"/>
      <c r="F30" s="242"/>
      <c r="G30" s="242"/>
      <c r="H30" s="242"/>
      <c r="I30" s="242"/>
      <c r="J30" s="242"/>
      <c r="K30" s="242"/>
      <c r="L30" s="242"/>
    </row>
    <row r="31" spans="2:12" x14ac:dyDescent="0.25">
      <c r="B31" s="242"/>
      <c r="C31" s="242"/>
      <c r="D31" s="242"/>
      <c r="E31" s="242"/>
      <c r="F31" s="242"/>
      <c r="G31" s="242"/>
      <c r="H31" s="242"/>
      <c r="I31" s="242"/>
      <c r="J31" s="242"/>
      <c r="K31" s="242"/>
      <c r="L31" s="242"/>
    </row>
  </sheetData>
  <mergeCells count="3">
    <mergeCell ref="B15:L21"/>
    <mergeCell ref="B25:L31"/>
    <mergeCell ref="B7:L12"/>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C43" sqref="C43"/>
    </sheetView>
  </sheetViews>
  <sheetFormatPr defaultRowHeight="15" x14ac:dyDescent="0.25"/>
  <cols>
    <col min="2" max="2" width="33.28515625" customWidth="1"/>
    <col min="9" max="9" width="38" customWidth="1"/>
  </cols>
  <sheetData>
    <row r="1" spans="1:22" x14ac:dyDescent="0.25">
      <c r="A1" s="67"/>
      <c r="B1" s="67"/>
      <c r="C1" s="67"/>
      <c r="D1" s="67"/>
      <c r="E1" s="67"/>
      <c r="F1" s="67"/>
      <c r="G1" s="67"/>
      <c r="H1" s="67"/>
      <c r="I1" s="67"/>
      <c r="J1" s="67"/>
      <c r="K1" s="67"/>
      <c r="L1" s="67"/>
      <c r="M1" s="67"/>
      <c r="N1" s="67"/>
      <c r="O1" s="67"/>
      <c r="P1" s="67"/>
      <c r="Q1" s="67"/>
      <c r="R1" s="67"/>
      <c r="S1" s="67"/>
      <c r="T1" s="67"/>
      <c r="U1" s="67"/>
      <c r="V1" s="67"/>
    </row>
    <row r="2" spans="1:22" x14ac:dyDescent="0.25">
      <c r="A2" s="67"/>
      <c r="B2" s="67"/>
      <c r="C2" s="67"/>
      <c r="D2" s="67"/>
      <c r="E2" s="67"/>
      <c r="F2" s="67"/>
      <c r="G2" s="67"/>
      <c r="H2" s="67"/>
      <c r="I2" s="67"/>
      <c r="J2" s="67"/>
      <c r="K2" s="67"/>
      <c r="L2" s="67"/>
      <c r="M2" s="67"/>
      <c r="N2" s="67"/>
      <c r="O2" s="67"/>
      <c r="P2" s="67"/>
      <c r="Q2" s="67"/>
      <c r="R2" s="67"/>
      <c r="S2" s="67"/>
      <c r="T2" s="67"/>
      <c r="U2" s="67"/>
      <c r="V2" s="67"/>
    </row>
    <row r="3" spans="1:22" x14ac:dyDescent="0.25">
      <c r="A3" s="67"/>
      <c r="B3" s="67"/>
      <c r="C3" s="67"/>
      <c r="D3" s="67"/>
      <c r="E3" s="67"/>
      <c r="F3" s="67"/>
      <c r="G3" s="67"/>
      <c r="H3" s="67"/>
      <c r="I3" s="67"/>
      <c r="J3" s="67"/>
      <c r="K3" s="67"/>
      <c r="L3" s="67"/>
      <c r="M3" s="67"/>
      <c r="N3" s="67"/>
      <c r="O3" s="67"/>
      <c r="P3" s="67"/>
      <c r="Q3" s="67"/>
      <c r="R3" s="67"/>
      <c r="S3" s="67"/>
      <c r="T3" s="67"/>
      <c r="U3" s="67"/>
      <c r="V3" s="67"/>
    </row>
    <row r="4" spans="1:22" x14ac:dyDescent="0.25">
      <c r="A4" s="67"/>
      <c r="B4" s="67"/>
      <c r="C4" s="67"/>
      <c r="D4" s="67"/>
      <c r="E4" s="67"/>
      <c r="F4" s="67"/>
      <c r="G4" s="67"/>
      <c r="H4" s="67"/>
      <c r="I4" s="67"/>
      <c r="J4" s="67"/>
      <c r="K4" s="67"/>
      <c r="L4" s="67"/>
      <c r="M4" s="67"/>
      <c r="N4" s="67"/>
      <c r="O4" s="67"/>
      <c r="P4" s="67"/>
      <c r="Q4" s="67"/>
      <c r="R4" s="67"/>
      <c r="S4" s="67"/>
      <c r="T4" s="67"/>
      <c r="U4" s="67"/>
      <c r="V4" s="67"/>
    </row>
    <row r="5" spans="1:22" ht="15" customHeight="1" x14ac:dyDescent="0.25">
      <c r="A5" s="178" t="s">
        <v>0</v>
      </c>
      <c r="B5" s="178" t="s">
        <v>1</v>
      </c>
      <c r="C5" s="244" t="s">
        <v>87</v>
      </c>
      <c r="D5" s="245"/>
      <c r="E5" s="245"/>
      <c r="F5" s="245"/>
      <c r="G5" s="67"/>
      <c r="H5" s="67"/>
      <c r="I5" s="104" t="s">
        <v>108</v>
      </c>
      <c r="J5" s="104" t="s">
        <v>109</v>
      </c>
      <c r="K5" s="104" t="s">
        <v>66</v>
      </c>
      <c r="L5" s="104" t="s">
        <v>65</v>
      </c>
      <c r="M5" s="104" t="s">
        <v>64</v>
      </c>
      <c r="N5" s="67"/>
      <c r="O5" s="67"/>
      <c r="P5" s="67"/>
      <c r="Q5" s="67"/>
      <c r="R5" s="67"/>
      <c r="S5" s="67"/>
      <c r="T5" s="67"/>
      <c r="U5" s="67"/>
      <c r="V5" s="67"/>
    </row>
    <row r="6" spans="1:22" ht="23.25" customHeight="1" x14ac:dyDescent="0.25">
      <c r="A6" s="179"/>
      <c r="B6" s="179"/>
      <c r="C6" s="246" t="s">
        <v>162</v>
      </c>
      <c r="D6" s="246" t="s">
        <v>163</v>
      </c>
      <c r="E6" s="181" t="s">
        <v>2</v>
      </c>
      <c r="F6" s="178" t="s">
        <v>49</v>
      </c>
      <c r="G6" s="67"/>
      <c r="H6" s="67"/>
      <c r="I6" s="104" t="s">
        <v>110</v>
      </c>
      <c r="J6" s="103" t="s">
        <v>111</v>
      </c>
      <c r="K6" s="103" t="s">
        <v>112</v>
      </c>
      <c r="L6" s="103" t="s">
        <v>113</v>
      </c>
      <c r="M6" s="103" t="s">
        <v>114</v>
      </c>
      <c r="N6" s="67"/>
      <c r="O6" s="67"/>
      <c r="P6" s="67"/>
      <c r="Q6" s="67"/>
      <c r="R6" s="67"/>
      <c r="S6" s="67"/>
      <c r="T6" s="67"/>
      <c r="U6" s="67"/>
      <c r="V6" s="67"/>
    </row>
    <row r="7" spans="1:22" ht="15" customHeight="1" x14ac:dyDescent="0.25">
      <c r="A7" s="180"/>
      <c r="B7" s="180"/>
      <c r="C7" s="246"/>
      <c r="D7" s="246"/>
      <c r="E7" s="182"/>
      <c r="F7" s="180"/>
      <c r="G7" s="67"/>
      <c r="H7" s="67"/>
      <c r="I7" s="67"/>
      <c r="J7" s="67"/>
      <c r="K7" s="67"/>
      <c r="L7" s="67"/>
      <c r="M7" s="67"/>
      <c r="N7" s="67"/>
      <c r="O7" s="67"/>
      <c r="P7" s="67"/>
      <c r="Q7" s="67"/>
      <c r="R7" s="67"/>
      <c r="S7" s="67"/>
      <c r="T7" s="67"/>
      <c r="U7" s="67"/>
      <c r="V7" s="67"/>
    </row>
    <row r="8" spans="1:22" ht="15.75" x14ac:dyDescent="0.25">
      <c r="A8" s="7">
        <v>1</v>
      </c>
      <c r="B8" s="140">
        <f>'список класса'!B7</f>
        <v>0</v>
      </c>
      <c r="C8" s="142">
        <f>'русский язык'!I7</f>
        <v>0</v>
      </c>
      <c r="D8" s="143">
        <f>'русский язык'!W7</f>
        <v>0</v>
      </c>
      <c r="E8" s="144" t="str">
        <f>'русский язык'!X7</f>
        <v>-</v>
      </c>
      <c r="F8" s="145" t="b">
        <f>'русский язык'!Z7</f>
        <v>0</v>
      </c>
      <c r="G8" s="67"/>
      <c r="H8" s="67"/>
      <c r="I8" s="67"/>
      <c r="J8" s="67"/>
      <c r="K8" s="67"/>
      <c r="L8" s="67"/>
      <c r="M8" s="67"/>
      <c r="N8" s="67"/>
      <c r="O8" s="67"/>
      <c r="P8" s="67"/>
      <c r="Q8" s="67"/>
      <c r="R8" s="67"/>
      <c r="S8" s="67"/>
      <c r="T8" s="67"/>
      <c r="U8" s="67"/>
      <c r="V8" s="67"/>
    </row>
    <row r="9" spans="1:22" ht="15.75" x14ac:dyDescent="0.25">
      <c r="A9" s="7">
        <v>2</v>
      </c>
      <c r="B9" s="140">
        <f>'список класса'!B8</f>
        <v>0</v>
      </c>
      <c r="C9" s="33">
        <f>'русский язык'!I8</f>
        <v>0</v>
      </c>
      <c r="D9" s="143">
        <f>'русский язык'!W8</f>
        <v>0</v>
      </c>
      <c r="E9" s="144" t="str">
        <f>'русский язык'!X8</f>
        <v>-</v>
      </c>
      <c r="F9" s="145" t="b">
        <f>'русский язык'!Z8</f>
        <v>0</v>
      </c>
      <c r="G9" s="67"/>
      <c r="H9" s="67"/>
      <c r="I9" s="67"/>
      <c r="J9" s="67"/>
      <c r="K9" s="67"/>
      <c r="L9" s="67"/>
      <c r="M9" s="67"/>
      <c r="N9" s="67"/>
      <c r="O9" s="67"/>
      <c r="P9" s="67"/>
      <c r="Q9" s="67"/>
      <c r="R9" s="67"/>
      <c r="S9" s="67"/>
      <c r="T9" s="67"/>
      <c r="U9" s="67"/>
      <c r="V9" s="67"/>
    </row>
    <row r="10" spans="1:22" ht="15.75" x14ac:dyDescent="0.25">
      <c r="A10" s="7">
        <v>3</v>
      </c>
      <c r="B10" s="140">
        <f>'список класса'!B9</f>
        <v>0</v>
      </c>
      <c r="C10" s="33">
        <f>'русский язык'!I9</f>
        <v>0</v>
      </c>
      <c r="D10" s="143">
        <f>'русский язык'!W9</f>
        <v>0</v>
      </c>
      <c r="E10" s="144" t="str">
        <f>'русский язык'!X9</f>
        <v>-</v>
      </c>
      <c r="F10" s="145" t="b">
        <f>'русский язык'!Z9</f>
        <v>0</v>
      </c>
      <c r="G10" s="67"/>
      <c r="H10" s="67"/>
      <c r="I10" s="67"/>
      <c r="J10" s="67"/>
      <c r="K10" s="67"/>
      <c r="L10" s="67"/>
      <c r="M10" s="67"/>
      <c r="N10" s="67"/>
      <c r="O10" s="67"/>
      <c r="P10" s="67"/>
      <c r="Q10" s="67"/>
      <c r="R10" s="67"/>
      <c r="S10" s="67"/>
      <c r="T10" s="67"/>
      <c r="U10" s="67"/>
      <c r="V10" s="67"/>
    </row>
    <row r="11" spans="1:22" ht="15.75" x14ac:dyDescent="0.25">
      <c r="A11" s="7">
        <v>4</v>
      </c>
      <c r="B11" s="140">
        <f>'список класса'!B10</f>
        <v>0</v>
      </c>
      <c r="C11" s="33">
        <f>'русский язык'!I10</f>
        <v>0</v>
      </c>
      <c r="D11" s="143">
        <f>'русский язык'!W10</f>
        <v>0</v>
      </c>
      <c r="E11" s="144" t="str">
        <f>'русский язык'!X10</f>
        <v>-</v>
      </c>
      <c r="F11" s="145" t="b">
        <f>'русский язык'!Z10</f>
        <v>0</v>
      </c>
      <c r="G11" s="67"/>
      <c r="H11" s="67"/>
      <c r="I11" s="67"/>
      <c r="J11" s="67"/>
      <c r="K11" s="67"/>
      <c r="L11" s="67"/>
      <c r="M11" s="67"/>
      <c r="N11" s="67"/>
      <c r="O11" s="67"/>
      <c r="P11" s="67"/>
      <c r="Q11" s="67"/>
      <c r="R11" s="67"/>
      <c r="S11" s="67"/>
      <c r="T11" s="67"/>
      <c r="U11" s="67"/>
      <c r="V11" s="67"/>
    </row>
    <row r="12" spans="1:22" ht="15.75" x14ac:dyDescent="0.25">
      <c r="A12" s="7">
        <v>5</v>
      </c>
      <c r="B12" s="140">
        <f>'список класса'!B11</f>
        <v>0</v>
      </c>
      <c r="C12" s="33">
        <f>'русский язык'!I11</f>
        <v>0</v>
      </c>
      <c r="D12" s="143">
        <f>'русский язык'!W11</f>
        <v>0</v>
      </c>
      <c r="E12" s="144" t="str">
        <f>'русский язык'!X11</f>
        <v>-</v>
      </c>
      <c r="F12" s="145" t="b">
        <f>'русский язык'!Z11</f>
        <v>0</v>
      </c>
      <c r="G12" s="67"/>
      <c r="H12" s="67"/>
      <c r="I12" s="67"/>
      <c r="J12" s="67"/>
      <c r="K12" s="67"/>
      <c r="L12" s="67"/>
      <c r="M12" s="67"/>
      <c r="N12" s="67"/>
      <c r="O12" s="67"/>
      <c r="P12" s="67"/>
      <c r="Q12" s="67"/>
      <c r="R12" s="67"/>
      <c r="S12" s="67"/>
      <c r="T12" s="67"/>
      <c r="U12" s="67"/>
      <c r="V12" s="67"/>
    </row>
    <row r="13" spans="1:22" ht="15.75" x14ac:dyDescent="0.25">
      <c r="A13" s="7">
        <v>6</v>
      </c>
      <c r="B13" s="140">
        <f>'список класса'!B12</f>
        <v>0</v>
      </c>
      <c r="C13" s="33">
        <f>'русский язык'!I12</f>
        <v>0</v>
      </c>
      <c r="D13" s="143">
        <f>'русский язык'!W12</f>
        <v>0</v>
      </c>
      <c r="E13" s="144" t="str">
        <f>'русский язык'!X12</f>
        <v>-</v>
      </c>
      <c r="F13" s="145" t="b">
        <f>'русский язык'!Z12</f>
        <v>0</v>
      </c>
      <c r="G13" s="67"/>
      <c r="H13" s="67"/>
      <c r="I13" s="67"/>
      <c r="J13" s="67"/>
      <c r="K13" s="67"/>
      <c r="L13" s="67"/>
      <c r="M13" s="67"/>
      <c r="N13" s="67"/>
      <c r="O13" s="67"/>
      <c r="P13" s="67"/>
      <c r="Q13" s="67"/>
      <c r="R13" s="67"/>
      <c r="S13" s="67"/>
      <c r="T13" s="67"/>
      <c r="U13" s="67"/>
      <c r="V13" s="67"/>
    </row>
    <row r="14" spans="1:22" ht="15.75" x14ac:dyDescent="0.25">
      <c r="A14" s="7">
        <v>7</v>
      </c>
      <c r="B14" s="140">
        <f>'список класса'!B13</f>
        <v>0</v>
      </c>
      <c r="C14" s="33">
        <f>'русский язык'!I13</f>
        <v>0</v>
      </c>
      <c r="D14" s="143">
        <f>'русский язык'!W13</f>
        <v>0</v>
      </c>
      <c r="E14" s="144" t="str">
        <f>'русский язык'!X13</f>
        <v>-</v>
      </c>
      <c r="F14" s="145" t="b">
        <f>'русский язык'!Z13</f>
        <v>0</v>
      </c>
      <c r="G14" s="67"/>
      <c r="H14" s="67"/>
      <c r="I14" s="67"/>
      <c r="J14" s="67"/>
      <c r="K14" s="67"/>
      <c r="L14" s="67"/>
      <c r="M14" s="67"/>
      <c r="N14" s="67"/>
      <c r="O14" s="67"/>
      <c r="P14" s="67"/>
      <c r="Q14" s="67"/>
      <c r="R14" s="67"/>
      <c r="S14" s="67"/>
      <c r="T14" s="67"/>
      <c r="U14" s="67"/>
      <c r="V14" s="67"/>
    </row>
    <row r="15" spans="1:22" ht="15.75" x14ac:dyDescent="0.25">
      <c r="A15" s="7">
        <v>8</v>
      </c>
      <c r="B15" s="140">
        <f>'список класса'!B14</f>
        <v>0</v>
      </c>
      <c r="C15" s="33">
        <f>'русский язык'!I14</f>
        <v>0</v>
      </c>
      <c r="D15" s="143">
        <f>'русский язык'!W14</f>
        <v>0</v>
      </c>
      <c r="E15" s="144" t="str">
        <f>'русский язык'!X14</f>
        <v>-</v>
      </c>
      <c r="F15" s="145" t="b">
        <f>'русский язык'!Z14</f>
        <v>0</v>
      </c>
      <c r="G15" s="67"/>
      <c r="H15" s="67"/>
      <c r="I15" s="67"/>
      <c r="J15" s="67"/>
      <c r="K15" s="67"/>
      <c r="L15" s="67"/>
      <c r="M15" s="67"/>
      <c r="N15" s="67"/>
      <c r="O15" s="67"/>
      <c r="P15" s="67"/>
      <c r="Q15" s="67"/>
      <c r="R15" s="67"/>
      <c r="S15" s="67"/>
      <c r="T15" s="67"/>
      <c r="U15" s="67"/>
      <c r="V15" s="67"/>
    </row>
    <row r="16" spans="1:22" ht="15.75" x14ac:dyDescent="0.25">
      <c r="A16" s="7">
        <v>9</v>
      </c>
      <c r="B16" s="140">
        <f>'список класса'!B15</f>
        <v>0</v>
      </c>
      <c r="C16" s="33">
        <f>'русский язык'!I15</f>
        <v>0</v>
      </c>
      <c r="D16" s="143">
        <f>'русский язык'!W15</f>
        <v>0</v>
      </c>
      <c r="E16" s="144" t="str">
        <f>'русский язык'!X15</f>
        <v>-</v>
      </c>
      <c r="F16" s="145" t="b">
        <f>'русский язык'!Z15</f>
        <v>0</v>
      </c>
      <c r="G16" s="67"/>
      <c r="H16" s="67"/>
      <c r="I16" s="67"/>
      <c r="J16" s="67"/>
      <c r="K16" s="67"/>
      <c r="L16" s="67"/>
      <c r="M16" s="67"/>
      <c r="N16" s="67"/>
      <c r="O16" s="67"/>
      <c r="P16" s="67"/>
      <c r="Q16" s="67"/>
      <c r="R16" s="67"/>
      <c r="S16" s="67"/>
      <c r="T16" s="67"/>
      <c r="U16" s="67"/>
      <c r="V16" s="67"/>
    </row>
    <row r="17" spans="1:22" ht="15.75" x14ac:dyDescent="0.25">
      <c r="A17" s="7">
        <v>10</v>
      </c>
      <c r="B17" s="140">
        <f>'список класса'!B16</f>
        <v>0</v>
      </c>
      <c r="C17" s="33">
        <f>'русский язык'!I16</f>
        <v>0</v>
      </c>
      <c r="D17" s="143">
        <f>'русский язык'!W16</f>
        <v>0</v>
      </c>
      <c r="E17" s="144" t="str">
        <f>'русский язык'!X16</f>
        <v>-</v>
      </c>
      <c r="F17" s="145" t="b">
        <f>'русский язык'!Z16</f>
        <v>0</v>
      </c>
      <c r="G17" s="67"/>
      <c r="H17" s="67"/>
      <c r="I17" s="67"/>
      <c r="J17" s="67"/>
      <c r="K17" s="67"/>
      <c r="L17" s="67"/>
      <c r="M17" s="67"/>
      <c r="N17" s="67"/>
      <c r="O17" s="67"/>
      <c r="P17" s="67"/>
      <c r="Q17" s="67"/>
      <c r="R17" s="67"/>
      <c r="S17" s="67"/>
      <c r="T17" s="67"/>
      <c r="U17" s="67"/>
      <c r="V17" s="67"/>
    </row>
    <row r="18" spans="1:22" ht="15.75" x14ac:dyDescent="0.25">
      <c r="A18" s="7">
        <v>11</v>
      </c>
      <c r="B18" s="140">
        <f>'список класса'!B17</f>
        <v>0</v>
      </c>
      <c r="C18" s="33">
        <f>'русский язык'!I17</f>
        <v>0</v>
      </c>
      <c r="D18" s="143">
        <f>'русский язык'!W17</f>
        <v>0</v>
      </c>
      <c r="E18" s="144" t="str">
        <f>'русский язык'!X17</f>
        <v>-</v>
      </c>
      <c r="F18" s="145" t="b">
        <f>'русский язык'!Z17</f>
        <v>0</v>
      </c>
      <c r="G18" s="67"/>
      <c r="H18" s="67"/>
      <c r="I18" s="67"/>
      <c r="J18" s="67"/>
      <c r="K18" s="67"/>
      <c r="L18" s="67"/>
      <c r="M18" s="67"/>
      <c r="N18" s="67"/>
      <c r="O18" s="67"/>
      <c r="P18" s="67"/>
      <c r="Q18" s="67"/>
      <c r="R18" s="67"/>
      <c r="S18" s="67"/>
      <c r="T18" s="67"/>
      <c r="U18" s="67"/>
      <c r="V18" s="67"/>
    </row>
    <row r="19" spans="1:22" ht="15.75" x14ac:dyDescent="0.25">
      <c r="A19" s="7">
        <v>12</v>
      </c>
      <c r="B19" s="140">
        <f>'список класса'!B18</f>
        <v>0</v>
      </c>
      <c r="C19" s="33">
        <f>'русский язык'!I18</f>
        <v>0</v>
      </c>
      <c r="D19" s="143">
        <f>'русский язык'!W18</f>
        <v>0</v>
      </c>
      <c r="E19" s="144" t="str">
        <f>'русский язык'!X18</f>
        <v>-</v>
      </c>
      <c r="F19" s="145" t="b">
        <f>'русский язык'!Z18</f>
        <v>0</v>
      </c>
      <c r="G19" s="67"/>
      <c r="H19" s="67"/>
      <c r="I19" s="67"/>
      <c r="J19" s="67"/>
      <c r="K19" s="67"/>
      <c r="L19" s="67"/>
      <c r="M19" s="67"/>
      <c r="N19" s="67"/>
      <c r="O19" s="67"/>
      <c r="P19" s="67"/>
      <c r="Q19" s="67"/>
      <c r="R19" s="67"/>
      <c r="S19" s="67"/>
      <c r="T19" s="67"/>
      <c r="U19" s="67"/>
      <c r="V19" s="67"/>
    </row>
    <row r="20" spans="1:22" ht="15.75" x14ac:dyDescent="0.25">
      <c r="A20" s="7">
        <v>13</v>
      </c>
      <c r="B20" s="140">
        <f>'список класса'!B19</f>
        <v>0</v>
      </c>
      <c r="C20" s="33">
        <f>'русский язык'!I19</f>
        <v>0</v>
      </c>
      <c r="D20" s="143">
        <f>'русский язык'!W19</f>
        <v>0</v>
      </c>
      <c r="E20" s="144" t="str">
        <f>'русский язык'!X19</f>
        <v>-</v>
      </c>
      <c r="F20" s="145" t="b">
        <f>'русский язык'!Z19</f>
        <v>0</v>
      </c>
      <c r="G20" s="67"/>
      <c r="H20" s="67"/>
      <c r="I20" s="67"/>
      <c r="J20" s="67"/>
      <c r="K20" s="67"/>
      <c r="L20" s="67"/>
      <c r="M20" s="67"/>
      <c r="N20" s="67"/>
      <c r="O20" s="67"/>
      <c r="P20" s="67"/>
      <c r="Q20" s="67"/>
      <c r="R20" s="67"/>
      <c r="S20" s="67"/>
      <c r="T20" s="67"/>
      <c r="U20" s="67"/>
      <c r="V20" s="67"/>
    </row>
    <row r="21" spans="1:22" ht="15.75" x14ac:dyDescent="0.25">
      <c r="A21" s="7">
        <v>14</v>
      </c>
      <c r="B21" s="140">
        <f>'список класса'!B20</f>
        <v>0</v>
      </c>
      <c r="C21" s="33">
        <f>'русский язык'!I20</f>
        <v>0</v>
      </c>
      <c r="D21" s="143">
        <f>'русский язык'!W20</f>
        <v>0</v>
      </c>
      <c r="E21" s="144" t="str">
        <f>'русский язык'!X20</f>
        <v>-</v>
      </c>
      <c r="F21" s="145" t="b">
        <f>'русский язык'!Z20</f>
        <v>0</v>
      </c>
      <c r="G21" s="67"/>
      <c r="H21" s="67"/>
      <c r="I21" s="67"/>
      <c r="J21" s="67"/>
      <c r="K21" s="67"/>
      <c r="L21" s="67"/>
      <c r="M21" s="67"/>
      <c r="N21" s="67"/>
      <c r="O21" s="67"/>
      <c r="P21" s="67"/>
      <c r="Q21" s="67"/>
      <c r="R21" s="67"/>
      <c r="S21" s="67"/>
      <c r="T21" s="67"/>
      <c r="U21" s="67"/>
      <c r="V21" s="67"/>
    </row>
    <row r="22" spans="1:22" ht="15.75" x14ac:dyDescent="0.25">
      <c r="A22" s="7">
        <v>15</v>
      </c>
      <c r="B22" s="140">
        <f>'список класса'!B21</f>
        <v>0</v>
      </c>
      <c r="C22" s="33">
        <f>'русский язык'!I21</f>
        <v>0</v>
      </c>
      <c r="D22" s="143">
        <f>'русский язык'!W21</f>
        <v>0</v>
      </c>
      <c r="E22" s="144" t="str">
        <f>'русский язык'!X21</f>
        <v>-</v>
      </c>
      <c r="F22" s="145" t="b">
        <f>'русский язык'!Z21</f>
        <v>0</v>
      </c>
      <c r="G22" s="67"/>
      <c r="H22" s="67"/>
      <c r="I22" s="67"/>
      <c r="J22" s="67"/>
      <c r="K22" s="67"/>
      <c r="L22" s="67"/>
      <c r="M22" s="67"/>
      <c r="N22" s="67"/>
      <c r="O22" s="67"/>
      <c r="P22" s="67"/>
      <c r="Q22" s="67"/>
      <c r="R22" s="67"/>
      <c r="S22" s="67"/>
      <c r="T22" s="67"/>
      <c r="U22" s="67"/>
      <c r="V22" s="67"/>
    </row>
    <row r="23" spans="1:22" ht="15.75" x14ac:dyDescent="0.25">
      <c r="A23" s="7">
        <v>16</v>
      </c>
      <c r="B23" s="140">
        <f>'список класса'!B22</f>
        <v>0</v>
      </c>
      <c r="C23" s="33">
        <f>'русский язык'!I22</f>
        <v>0</v>
      </c>
      <c r="D23" s="143">
        <f>'русский язык'!W22</f>
        <v>0</v>
      </c>
      <c r="E23" s="144" t="str">
        <f>'русский язык'!X22</f>
        <v>-</v>
      </c>
      <c r="F23" s="145" t="b">
        <f>'русский язык'!Z22</f>
        <v>0</v>
      </c>
      <c r="G23" s="67"/>
      <c r="H23" s="67"/>
      <c r="I23" s="67"/>
      <c r="J23" s="67"/>
      <c r="K23" s="67"/>
      <c r="L23" s="67"/>
      <c r="M23" s="67"/>
      <c r="N23" s="67"/>
      <c r="O23" s="67"/>
      <c r="P23" s="67"/>
      <c r="Q23" s="67"/>
      <c r="R23" s="67"/>
      <c r="S23" s="67"/>
      <c r="T23" s="67"/>
      <c r="U23" s="67"/>
      <c r="V23" s="67"/>
    </row>
    <row r="24" spans="1:22" ht="15.75" x14ac:dyDescent="0.25">
      <c r="A24" s="7">
        <v>17</v>
      </c>
      <c r="B24" s="140">
        <f>'список класса'!B23</f>
        <v>0</v>
      </c>
      <c r="C24" s="33">
        <f>'русский язык'!I23</f>
        <v>0</v>
      </c>
      <c r="D24" s="143">
        <f>'русский язык'!W23</f>
        <v>0</v>
      </c>
      <c r="E24" s="144" t="str">
        <f>'русский язык'!X23</f>
        <v>-</v>
      </c>
      <c r="F24" s="145" t="b">
        <f>'русский язык'!Z23</f>
        <v>0</v>
      </c>
      <c r="G24" s="67"/>
      <c r="H24" s="67"/>
      <c r="I24" s="67"/>
      <c r="J24" s="67"/>
      <c r="K24" s="67"/>
      <c r="L24" s="67"/>
      <c r="M24" s="67"/>
      <c r="N24" s="67"/>
      <c r="O24" s="67"/>
      <c r="P24" s="67"/>
      <c r="Q24" s="67"/>
      <c r="R24" s="67"/>
      <c r="S24" s="67"/>
      <c r="T24" s="67"/>
      <c r="U24" s="67"/>
      <c r="V24" s="67"/>
    </row>
    <row r="25" spans="1:22" ht="15.75" x14ac:dyDescent="0.25">
      <c r="A25" s="7">
        <v>18</v>
      </c>
      <c r="B25" s="140">
        <f>'список класса'!B24</f>
        <v>0</v>
      </c>
      <c r="C25" s="33">
        <f>'русский язык'!I24</f>
        <v>0</v>
      </c>
      <c r="D25" s="143">
        <f>'русский язык'!W24</f>
        <v>0</v>
      </c>
      <c r="E25" s="144" t="str">
        <f>'русский язык'!X24</f>
        <v>-</v>
      </c>
      <c r="F25" s="145" t="b">
        <f>'русский язык'!Z24</f>
        <v>0</v>
      </c>
      <c r="G25" s="67"/>
      <c r="H25" s="67"/>
      <c r="I25" s="67"/>
      <c r="J25" s="67"/>
      <c r="K25" s="67"/>
      <c r="L25" s="67"/>
      <c r="M25" s="67"/>
      <c r="N25" s="67"/>
      <c r="O25" s="67"/>
      <c r="P25" s="67"/>
      <c r="Q25" s="67"/>
      <c r="R25" s="67"/>
      <c r="S25" s="67"/>
      <c r="T25" s="67"/>
      <c r="U25" s="67"/>
      <c r="V25" s="67"/>
    </row>
    <row r="26" spans="1:22" ht="15.75" x14ac:dyDescent="0.25">
      <c r="A26" s="7">
        <v>19</v>
      </c>
      <c r="B26" s="140">
        <f>'список класса'!B25</f>
        <v>0</v>
      </c>
      <c r="C26" s="33">
        <f>'русский язык'!I25</f>
        <v>0</v>
      </c>
      <c r="D26" s="143">
        <f>'русский язык'!W25</f>
        <v>0</v>
      </c>
      <c r="E26" s="144" t="str">
        <f>'русский язык'!X25</f>
        <v>-</v>
      </c>
      <c r="F26" s="145" t="b">
        <f>'русский язык'!Z25</f>
        <v>0</v>
      </c>
      <c r="G26" s="67"/>
      <c r="H26" s="67"/>
      <c r="I26" s="67"/>
      <c r="J26" s="67"/>
      <c r="K26" s="67"/>
      <c r="L26" s="67"/>
      <c r="M26" s="67"/>
      <c r="N26" s="67"/>
      <c r="O26" s="67"/>
      <c r="P26" s="67"/>
      <c r="Q26" s="67"/>
      <c r="R26" s="67"/>
      <c r="S26" s="67"/>
      <c r="T26" s="67"/>
      <c r="U26" s="67"/>
      <c r="V26" s="67"/>
    </row>
    <row r="27" spans="1:22" ht="15.75" x14ac:dyDescent="0.25">
      <c r="A27" s="7">
        <v>20</v>
      </c>
      <c r="B27" s="140">
        <f>'список класса'!B26</f>
        <v>0</v>
      </c>
      <c r="C27" s="33">
        <f>'русский язык'!I26</f>
        <v>0</v>
      </c>
      <c r="D27" s="143">
        <f>'русский язык'!W26</f>
        <v>0</v>
      </c>
      <c r="E27" s="144" t="str">
        <f>'русский язык'!X26</f>
        <v>-</v>
      </c>
      <c r="F27" s="145" t="b">
        <f>'русский язык'!Z26</f>
        <v>0</v>
      </c>
      <c r="G27" s="67"/>
      <c r="H27" s="67"/>
      <c r="I27" s="67"/>
      <c r="J27" s="67"/>
      <c r="K27" s="67"/>
      <c r="L27" s="67"/>
      <c r="M27" s="67"/>
      <c r="N27" s="67"/>
      <c r="O27" s="67"/>
      <c r="P27" s="67"/>
      <c r="Q27" s="67"/>
      <c r="R27" s="67"/>
      <c r="S27" s="67"/>
      <c r="T27" s="67"/>
      <c r="U27" s="67"/>
      <c r="V27" s="67"/>
    </row>
    <row r="28" spans="1:22" ht="15.75" x14ac:dyDescent="0.25">
      <c r="A28" s="7">
        <v>21</v>
      </c>
      <c r="B28" s="141">
        <f>'список класса'!B27</f>
        <v>0</v>
      </c>
      <c r="C28" s="33">
        <f>'русский язык'!I27</f>
        <v>0</v>
      </c>
      <c r="D28" s="143">
        <f>'русский язык'!W27</f>
        <v>0</v>
      </c>
      <c r="E28" s="144" t="str">
        <f>'русский язык'!X27</f>
        <v>-</v>
      </c>
      <c r="F28" s="145" t="b">
        <f>'русский язык'!Z27</f>
        <v>0</v>
      </c>
      <c r="G28" s="67"/>
      <c r="H28" s="67"/>
      <c r="I28" s="67"/>
      <c r="J28" s="67"/>
      <c r="K28" s="67"/>
      <c r="L28" s="67"/>
      <c r="M28" s="67"/>
      <c r="N28" s="67"/>
      <c r="O28" s="67"/>
      <c r="P28" s="67"/>
      <c r="Q28" s="67"/>
      <c r="R28" s="67"/>
      <c r="S28" s="67"/>
      <c r="T28" s="67"/>
      <c r="U28" s="67"/>
      <c r="V28" s="67"/>
    </row>
    <row r="29" spans="1:22" ht="15.75" x14ac:dyDescent="0.25">
      <c r="A29" s="7">
        <v>22</v>
      </c>
      <c r="B29" s="141">
        <f>'список класса'!B28</f>
        <v>0</v>
      </c>
      <c r="C29" s="33">
        <f>'русский язык'!I28</f>
        <v>0</v>
      </c>
      <c r="D29" s="143">
        <f>'русский язык'!W28</f>
        <v>0</v>
      </c>
      <c r="E29" s="144" t="str">
        <f>'русский язык'!X28</f>
        <v>-</v>
      </c>
      <c r="F29" s="145" t="b">
        <f>'русский язык'!Z28</f>
        <v>0</v>
      </c>
      <c r="G29" s="67"/>
      <c r="H29" s="67"/>
      <c r="I29" s="67"/>
      <c r="J29" s="67"/>
      <c r="K29" s="67"/>
      <c r="L29" s="67"/>
      <c r="M29" s="67"/>
      <c r="N29" s="67"/>
      <c r="O29" s="67"/>
      <c r="P29" s="67"/>
      <c r="Q29" s="67"/>
      <c r="R29" s="67"/>
      <c r="S29" s="67"/>
      <c r="T29" s="67"/>
      <c r="U29" s="67"/>
      <c r="V29" s="67"/>
    </row>
    <row r="30" spans="1:22" ht="15.75" x14ac:dyDescent="0.25">
      <c r="A30" s="7">
        <v>23</v>
      </c>
      <c r="B30" s="141">
        <f>'список класса'!B29</f>
        <v>0</v>
      </c>
      <c r="C30" s="33">
        <f>'русский язык'!I29</f>
        <v>0</v>
      </c>
      <c r="D30" s="143">
        <f>'русский язык'!W29</f>
        <v>0</v>
      </c>
      <c r="E30" s="144" t="str">
        <f>'русский язык'!X29</f>
        <v>-</v>
      </c>
      <c r="F30" s="145" t="b">
        <f>'русский язык'!Z29</f>
        <v>0</v>
      </c>
      <c r="G30" s="67"/>
      <c r="H30" s="67"/>
      <c r="I30" s="67"/>
      <c r="J30" s="67"/>
      <c r="K30" s="67"/>
      <c r="L30" s="67"/>
      <c r="M30" s="67"/>
      <c r="N30" s="67"/>
      <c r="O30" s="67"/>
      <c r="P30" s="67"/>
      <c r="Q30" s="67"/>
      <c r="R30" s="67"/>
      <c r="S30" s="67"/>
      <c r="T30" s="67"/>
      <c r="U30" s="67"/>
      <c r="V30" s="67"/>
    </row>
    <row r="31" spans="1:22" ht="15.75" x14ac:dyDescent="0.25">
      <c r="A31" s="7">
        <v>24</v>
      </c>
      <c r="B31" s="141">
        <f>'список класса'!B30</f>
        <v>0</v>
      </c>
      <c r="C31" s="33">
        <f>'русский язык'!I30</f>
        <v>0</v>
      </c>
      <c r="D31" s="143">
        <f>'русский язык'!W30</f>
        <v>0</v>
      </c>
      <c r="E31" s="144" t="str">
        <f>'русский язык'!X30</f>
        <v>-</v>
      </c>
      <c r="F31" s="145" t="b">
        <f>'русский язык'!Z30</f>
        <v>0</v>
      </c>
      <c r="G31" s="67"/>
      <c r="H31" s="67"/>
      <c r="I31" s="67"/>
      <c r="J31" s="67"/>
      <c r="K31" s="67"/>
      <c r="L31" s="67"/>
      <c r="M31" s="67"/>
      <c r="N31" s="67"/>
      <c r="O31" s="67"/>
      <c r="P31" s="67"/>
      <c r="Q31" s="67"/>
      <c r="R31" s="67"/>
      <c r="S31" s="67"/>
      <c r="T31" s="67"/>
      <c r="U31" s="67"/>
      <c r="V31" s="67"/>
    </row>
    <row r="32" spans="1:22" ht="15.75" x14ac:dyDescent="0.25">
      <c r="A32" s="7">
        <v>25</v>
      </c>
      <c r="B32" s="141">
        <f>'список класса'!B31</f>
        <v>0</v>
      </c>
      <c r="C32" s="33">
        <f>'русский язык'!I31</f>
        <v>0</v>
      </c>
      <c r="D32" s="143">
        <f>'русский язык'!W31</f>
        <v>0</v>
      </c>
      <c r="E32" s="144" t="str">
        <f>'русский язык'!X31</f>
        <v>-</v>
      </c>
      <c r="F32" s="145" t="b">
        <f>'русский язык'!Z31</f>
        <v>0</v>
      </c>
      <c r="G32" s="67"/>
      <c r="H32" s="67"/>
      <c r="I32" s="67"/>
      <c r="J32" s="67"/>
      <c r="K32" s="67"/>
      <c r="L32" s="67"/>
      <c r="M32" s="67"/>
      <c r="N32" s="67"/>
      <c r="O32" s="67"/>
      <c r="P32" s="67"/>
      <c r="Q32" s="67"/>
      <c r="R32" s="67"/>
      <c r="S32" s="67"/>
      <c r="T32" s="67"/>
      <c r="U32" s="67"/>
      <c r="V32" s="67"/>
    </row>
    <row r="33" spans="1:22" ht="15.75" x14ac:dyDescent="0.25">
      <c r="A33" s="7">
        <v>26</v>
      </c>
      <c r="B33" s="141">
        <f>'список класса'!B32</f>
        <v>0</v>
      </c>
      <c r="C33" s="33">
        <f>'русский язык'!I32</f>
        <v>0</v>
      </c>
      <c r="D33" s="143">
        <f>'русский язык'!W32</f>
        <v>0</v>
      </c>
      <c r="E33" s="144" t="str">
        <f>'русский язык'!X32</f>
        <v>-</v>
      </c>
      <c r="F33" s="145" t="b">
        <f>'русский язык'!Z32</f>
        <v>0</v>
      </c>
      <c r="G33" s="67"/>
      <c r="H33" s="67"/>
      <c r="I33" s="67"/>
      <c r="J33" s="67"/>
      <c r="K33" s="67"/>
      <c r="L33" s="67"/>
      <c r="M33" s="67"/>
      <c r="N33" s="67"/>
      <c r="O33" s="67"/>
      <c r="P33" s="67"/>
      <c r="Q33" s="67"/>
      <c r="R33" s="67"/>
      <c r="S33" s="67"/>
      <c r="T33" s="67"/>
      <c r="U33" s="67"/>
      <c r="V33" s="67"/>
    </row>
    <row r="34" spans="1:22" ht="15.75" x14ac:dyDescent="0.25">
      <c r="A34" s="7">
        <v>27</v>
      </c>
      <c r="B34" s="141">
        <f>'список класса'!B33</f>
        <v>0</v>
      </c>
      <c r="C34" s="33">
        <f>'русский язык'!I33</f>
        <v>0</v>
      </c>
      <c r="D34" s="143">
        <f>'русский язык'!W33</f>
        <v>0</v>
      </c>
      <c r="E34" s="144" t="str">
        <f>'русский язык'!X33</f>
        <v>-</v>
      </c>
      <c r="F34" s="145" t="b">
        <f>'русский язык'!Z33</f>
        <v>0</v>
      </c>
      <c r="G34" s="67"/>
      <c r="H34" s="67"/>
      <c r="I34" s="67"/>
      <c r="J34" s="67"/>
      <c r="K34" s="67"/>
      <c r="L34" s="67"/>
      <c r="M34" s="67"/>
      <c r="N34" s="67"/>
      <c r="O34" s="67"/>
      <c r="P34" s="67"/>
      <c r="Q34" s="67"/>
      <c r="R34" s="67"/>
      <c r="S34" s="67"/>
      <c r="T34" s="67"/>
      <c r="U34" s="67"/>
      <c r="V34" s="67"/>
    </row>
    <row r="35" spans="1:22" ht="15.75" x14ac:dyDescent="0.25">
      <c r="A35" s="7">
        <v>28</v>
      </c>
      <c r="B35" s="141">
        <f>'список класса'!B34</f>
        <v>0</v>
      </c>
      <c r="C35" s="33">
        <f>'русский язык'!I34</f>
        <v>0</v>
      </c>
      <c r="D35" s="143">
        <f>'русский язык'!W34</f>
        <v>0</v>
      </c>
      <c r="E35" s="144" t="str">
        <f>'русский язык'!X34</f>
        <v>-</v>
      </c>
      <c r="F35" s="145" t="b">
        <f>'русский язык'!Z34</f>
        <v>0</v>
      </c>
      <c r="G35" s="67"/>
      <c r="H35" s="67"/>
      <c r="I35" s="67"/>
      <c r="J35" s="67"/>
      <c r="K35" s="67"/>
      <c r="L35" s="67"/>
      <c r="M35" s="67"/>
      <c r="N35" s="67"/>
      <c r="O35" s="67"/>
      <c r="P35" s="67"/>
      <c r="Q35" s="67"/>
      <c r="R35" s="67"/>
      <c r="S35" s="67"/>
      <c r="T35" s="67"/>
      <c r="U35" s="67"/>
      <c r="V35" s="67"/>
    </row>
    <row r="36" spans="1:22" ht="15.75" x14ac:dyDescent="0.25">
      <c r="A36" s="7">
        <v>29</v>
      </c>
      <c r="B36" s="141">
        <f>'список класса'!B35</f>
        <v>0</v>
      </c>
      <c r="C36" s="33">
        <f>'русский язык'!I35</f>
        <v>0</v>
      </c>
      <c r="D36" s="143">
        <f>'русский язык'!W35</f>
        <v>0</v>
      </c>
      <c r="E36" s="144" t="str">
        <f>'русский язык'!X35</f>
        <v>-</v>
      </c>
      <c r="F36" s="145" t="b">
        <f>'русский язык'!Z35</f>
        <v>0</v>
      </c>
      <c r="G36" s="67"/>
      <c r="H36" s="67"/>
      <c r="I36" s="67"/>
      <c r="J36" s="67"/>
      <c r="K36" s="67"/>
      <c r="L36" s="67"/>
      <c r="M36" s="67"/>
      <c r="N36" s="67"/>
      <c r="O36" s="67"/>
      <c r="P36" s="67"/>
      <c r="Q36" s="67"/>
      <c r="R36" s="67"/>
      <c r="S36" s="67"/>
      <c r="T36" s="67"/>
      <c r="U36" s="67"/>
      <c r="V36" s="67"/>
    </row>
    <row r="37" spans="1:22" ht="15.75" x14ac:dyDescent="0.25">
      <c r="A37" s="7">
        <v>30</v>
      </c>
      <c r="B37" s="141">
        <f>'список класса'!B36</f>
        <v>0</v>
      </c>
      <c r="C37" s="33">
        <f>'русский язык'!I36</f>
        <v>0</v>
      </c>
      <c r="D37" s="143">
        <f>'русский язык'!W36</f>
        <v>0</v>
      </c>
      <c r="E37" s="144" t="str">
        <f>'русский язык'!X36</f>
        <v>-</v>
      </c>
      <c r="F37" s="145" t="b">
        <f>'русский язык'!Z36</f>
        <v>0</v>
      </c>
      <c r="G37" s="67"/>
      <c r="H37" s="67"/>
      <c r="I37" s="67"/>
      <c r="J37" s="67"/>
      <c r="K37" s="67"/>
      <c r="L37" s="67"/>
      <c r="M37" s="67"/>
      <c r="N37" s="67"/>
      <c r="O37" s="67"/>
      <c r="P37" s="67"/>
      <c r="Q37" s="67"/>
      <c r="R37" s="67"/>
      <c r="S37" s="67"/>
      <c r="T37" s="67"/>
      <c r="U37" s="67"/>
      <c r="V37" s="67"/>
    </row>
    <row r="38" spans="1:22" ht="15.75" x14ac:dyDescent="0.25">
      <c r="A38" s="7">
        <v>31</v>
      </c>
      <c r="B38" s="141">
        <f>'список класса'!B37</f>
        <v>0</v>
      </c>
      <c r="C38" s="33">
        <f>'русский язык'!I37</f>
        <v>0</v>
      </c>
      <c r="D38" s="143">
        <f>'русский язык'!W37</f>
        <v>0</v>
      </c>
      <c r="E38" s="144" t="str">
        <f>'русский язык'!X37</f>
        <v>-</v>
      </c>
      <c r="F38" s="145" t="b">
        <f>'русский язык'!Z37</f>
        <v>0</v>
      </c>
      <c r="G38" s="67"/>
      <c r="H38" s="67"/>
      <c r="I38" s="67"/>
      <c r="J38" s="67"/>
      <c r="K38" s="67"/>
      <c r="L38" s="67"/>
      <c r="M38" s="67"/>
      <c r="N38" s="67"/>
      <c r="O38" s="67"/>
      <c r="P38" s="67"/>
      <c r="Q38" s="67"/>
      <c r="R38" s="67"/>
      <c r="S38" s="67"/>
      <c r="T38" s="67"/>
      <c r="U38" s="67"/>
      <c r="V38" s="67"/>
    </row>
    <row r="39" spans="1:22" ht="15.75" x14ac:dyDescent="0.25">
      <c r="A39" s="7">
        <v>32</v>
      </c>
      <c r="B39" s="141">
        <f>'список класса'!B38</f>
        <v>0</v>
      </c>
      <c r="C39" s="33">
        <f>'русский язык'!I38</f>
        <v>0</v>
      </c>
      <c r="D39" s="143">
        <f>'русский язык'!W38</f>
        <v>0</v>
      </c>
      <c r="E39" s="144" t="str">
        <f>'русский язык'!X38</f>
        <v>-</v>
      </c>
      <c r="F39" s="145" t="b">
        <f>'русский язык'!Z38</f>
        <v>0</v>
      </c>
      <c r="G39" s="67"/>
      <c r="H39" s="67"/>
      <c r="I39" s="67"/>
      <c r="J39" s="67"/>
      <c r="K39" s="67"/>
      <c r="L39" s="67"/>
      <c r="M39" s="67"/>
      <c r="N39" s="67"/>
      <c r="O39" s="67"/>
      <c r="P39" s="67"/>
      <c r="Q39" s="67"/>
      <c r="R39" s="67"/>
      <c r="S39" s="67"/>
      <c r="T39" s="67"/>
      <c r="U39" s="67"/>
      <c r="V39" s="67"/>
    </row>
    <row r="40" spans="1:22" ht="15.75" x14ac:dyDescent="0.25">
      <c r="A40" s="7">
        <v>33</v>
      </c>
      <c r="B40" s="141">
        <f>'список класса'!B39</f>
        <v>0</v>
      </c>
      <c r="C40" s="33">
        <f>'русский язык'!I39</f>
        <v>0</v>
      </c>
      <c r="D40" s="143">
        <f>'русский язык'!W39</f>
        <v>0</v>
      </c>
      <c r="E40" s="144" t="str">
        <f>'русский язык'!X39</f>
        <v>-</v>
      </c>
      <c r="F40" s="145" t="b">
        <f>'русский язык'!Z39</f>
        <v>0</v>
      </c>
      <c r="G40" s="67"/>
      <c r="H40" s="67"/>
      <c r="I40" s="67"/>
      <c r="J40" s="67"/>
      <c r="K40" s="67"/>
      <c r="L40" s="67"/>
      <c r="M40" s="67"/>
      <c r="N40" s="67"/>
      <c r="O40" s="67"/>
      <c r="P40" s="67"/>
      <c r="Q40" s="67"/>
      <c r="R40" s="67"/>
      <c r="S40" s="67"/>
      <c r="T40" s="67"/>
      <c r="U40" s="67"/>
      <c r="V40" s="67"/>
    </row>
  </sheetData>
  <sheetProtection password="CF66" sheet="1" objects="1" scenarios="1"/>
  <mergeCells count="7">
    <mergeCell ref="A5:A7"/>
    <mergeCell ref="B5:B7"/>
    <mergeCell ref="C5:F5"/>
    <mergeCell ref="C6:C7"/>
    <mergeCell ref="D6:D7"/>
    <mergeCell ref="E6:E7"/>
    <mergeCell ref="F6:F7"/>
  </mergeCells>
  <conditionalFormatting sqref="C8:C40">
    <cfRule type="cellIs" dxfId="521" priority="18" operator="equal">
      <formula>0</formula>
    </cfRule>
    <cfRule type="cellIs" dxfId="520" priority="2" operator="equal">
      <formula>14</formula>
    </cfRule>
  </conditionalFormatting>
  <conditionalFormatting sqref="B8:B40">
    <cfRule type="cellIs" dxfId="519" priority="19" operator="equal">
      <formula>0</formula>
    </cfRule>
  </conditionalFormatting>
  <conditionalFormatting sqref="B8:B40">
    <cfRule type="cellIs" dxfId="518" priority="21" operator="equal">
      <formula>0</formula>
    </cfRule>
  </conditionalFormatting>
  <conditionalFormatting sqref="B31:B40">
    <cfRule type="cellIs" dxfId="517" priority="20" operator="equal">
      <formula>0</formula>
    </cfRule>
  </conditionalFormatting>
  <conditionalFormatting sqref="F8:F40">
    <cfRule type="cellIs" dxfId="516" priority="17" operator="equal">
      <formula>5</formula>
    </cfRule>
    <cfRule type="cellIs" dxfId="515" priority="16" operator="equal">
      <formula>4</formula>
    </cfRule>
    <cfRule type="cellIs" dxfId="514" priority="15" operator="equal">
      <formula>3</formula>
    </cfRule>
    <cfRule type="cellIs" dxfId="513" priority="14" operator="equal">
      <formula>2</formula>
    </cfRule>
    <cfRule type="containsText" dxfId="512" priority="13" operator="containsText" text="ложь">
      <formula>NOT(ISERROR(SEARCH("ложь",F8)))</formula>
    </cfRule>
  </conditionalFormatting>
  <conditionalFormatting sqref="B32:D40">
    <cfRule type="cellIs" dxfId="511" priority="12" operator="equal">
      <formula>0</formula>
    </cfRule>
  </conditionalFormatting>
  <conditionalFormatting sqref="E32:E40">
    <cfRule type="cellIs" dxfId="510" priority="11" operator="equal">
      <formula>"-"</formula>
    </cfRule>
  </conditionalFormatting>
  <conditionalFormatting sqref="E8:E40">
    <cfRule type="cellIs" dxfId="509" priority="10" operator="greaterThan">
      <formula>33</formula>
    </cfRule>
    <cfRule type="cellIs" dxfId="508" priority="9" operator="lessThan">
      <formula>14</formula>
    </cfRule>
    <cfRule type="cellIs" dxfId="507" priority="8" operator="between">
      <formula>14</formula>
      <formula>23</formula>
    </cfRule>
    <cfRule type="cellIs" dxfId="506" priority="7" operator="between">
      <formula>24</formula>
      <formula>32</formula>
    </cfRule>
    <cfRule type="cellIs" dxfId="505" priority="6" operator="between">
      <formula>14</formula>
      <formula>23</formula>
    </cfRule>
    <cfRule type="cellIs" dxfId="504" priority="5" operator="equal">
      <formula>"-"</formula>
    </cfRule>
    <cfRule type="cellIs" dxfId="503" priority="4" operator="greaterThan">
      <formula>32</formula>
    </cfRule>
    <cfRule type="cellIs" dxfId="502" priority="3" operator="equal">
      <formula>"-"</formula>
    </cfRule>
  </conditionalFormatting>
  <conditionalFormatting sqref="D8:D40">
    <cfRule type="cellIs" dxfId="501" priority="1" operator="equal">
      <formula>24</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0"/>
  <sheetViews>
    <sheetView workbookViewId="0">
      <selection activeCell="N18" sqref="N18"/>
    </sheetView>
  </sheetViews>
  <sheetFormatPr defaultRowHeight="15" x14ac:dyDescent="0.25"/>
  <cols>
    <col min="1" max="1" width="5.28515625" customWidth="1"/>
    <col min="2" max="2" width="36.7109375" customWidth="1"/>
    <col min="7" max="7" width="8.7109375" customWidth="1"/>
    <col min="10" max="10" width="10.140625" bestFit="1" customWidth="1"/>
  </cols>
  <sheetData>
    <row r="1" spans="1:16" ht="39" customHeight="1" x14ac:dyDescent="0.25">
      <c r="A1" s="78"/>
      <c r="B1" s="251">
        <f>'список класса'!$B$7</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язык'!$AI$7</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язык'!$AK$7</f>
        <v>0</v>
      </c>
      <c r="D6" s="91">
        <v>3</v>
      </c>
      <c r="E6" s="92">
        <f t="shared" si="0"/>
        <v>0</v>
      </c>
      <c r="F6" s="78"/>
      <c r="G6" s="71"/>
      <c r="H6" s="85"/>
      <c r="I6" s="85"/>
      <c r="J6" s="85"/>
      <c r="K6" s="1"/>
      <c r="L6" s="1"/>
      <c r="M6" s="1"/>
      <c r="N6" s="78"/>
      <c r="O6" s="78"/>
      <c r="P6" s="67"/>
    </row>
    <row r="7" spans="1:16" ht="15.75" x14ac:dyDescent="0.25">
      <c r="A7" s="78"/>
      <c r="B7" s="3" t="s">
        <v>74</v>
      </c>
      <c r="C7" s="91">
        <f>'русский язык'!$Q$7</f>
        <v>0</v>
      </c>
      <c r="D7" s="91">
        <v>2</v>
      </c>
      <c r="E7" s="92">
        <f t="shared" si="0"/>
        <v>0</v>
      </c>
      <c r="F7" s="78"/>
      <c r="G7" s="86"/>
      <c r="H7" s="87"/>
      <c r="I7" s="87"/>
      <c r="J7" s="69"/>
      <c r="K7" s="1"/>
      <c r="L7" s="1"/>
      <c r="M7" s="1"/>
      <c r="N7" s="78"/>
      <c r="O7" s="78"/>
      <c r="P7" s="67"/>
    </row>
    <row r="8" spans="1:16" ht="15.75" x14ac:dyDescent="0.25">
      <c r="A8" s="78"/>
      <c r="B8" s="3" t="s">
        <v>75</v>
      </c>
      <c r="C8" s="91">
        <f>'русский язык'!$AJ$7</f>
        <v>0</v>
      </c>
      <c r="D8" s="91">
        <v>13</v>
      </c>
      <c r="E8" s="92">
        <f t="shared" si="0"/>
        <v>0</v>
      </c>
      <c r="F8" s="78"/>
      <c r="G8" s="86"/>
      <c r="H8" s="87"/>
      <c r="I8" s="87"/>
      <c r="J8" s="69"/>
      <c r="K8" s="1"/>
      <c r="L8" s="1"/>
      <c r="M8" s="1"/>
      <c r="N8" s="78"/>
      <c r="O8" s="78"/>
      <c r="P8" s="67"/>
    </row>
    <row r="9" spans="1:16" ht="15.75" x14ac:dyDescent="0.25">
      <c r="A9" s="78"/>
      <c r="B9" s="3" t="s">
        <v>76</v>
      </c>
      <c r="C9" s="91">
        <f>'русский язык'!$AL$7</f>
        <v>0</v>
      </c>
      <c r="D9" s="91">
        <v>4</v>
      </c>
      <c r="E9" s="92">
        <f t="shared" si="0"/>
        <v>0</v>
      </c>
      <c r="F9" s="78"/>
      <c r="G9" s="86"/>
      <c r="H9" s="87"/>
      <c r="I9" s="87"/>
      <c r="J9" s="69"/>
      <c r="K9" s="1"/>
      <c r="L9" s="1"/>
      <c r="M9" s="1"/>
      <c r="N9" s="78"/>
      <c r="O9" s="78"/>
      <c r="P9" s="67"/>
    </row>
    <row r="10" spans="1:16" ht="15.75" x14ac:dyDescent="0.25">
      <c r="A10" s="78"/>
      <c r="B10" s="3" t="s">
        <v>80</v>
      </c>
      <c r="C10" s="91">
        <f>'русский язык'!$AN$7</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язык'!$AM$7</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язык'!$Z$7</f>
        <v>0</v>
      </c>
      <c r="D13" s="87"/>
      <c r="E13" s="69"/>
      <c r="F13" s="78"/>
      <c r="G13" s="1"/>
      <c r="H13" s="1"/>
      <c r="I13" s="1"/>
      <c r="J13" s="1"/>
      <c r="K13" s="1"/>
      <c r="L13" s="1"/>
      <c r="M13" s="1"/>
      <c r="N13" s="78"/>
      <c r="O13" s="78"/>
      <c r="P13" s="67"/>
    </row>
    <row r="14" spans="1:16" ht="10.5" customHeight="1"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47" t="s">
        <v>68</v>
      </c>
      <c r="I15" s="247"/>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ht="11.25" customHeight="1"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x14ac:dyDescent="0.25">
      <c r="A19" s="78"/>
      <c r="B19" s="222" t="s">
        <v>117</v>
      </c>
      <c r="C19" s="222"/>
      <c r="D19" s="222"/>
      <c r="E19" s="222"/>
      <c r="F19" s="222"/>
      <c r="G19" s="222"/>
      <c r="H19" s="111">
        <f>'русский язык'!$D$7</f>
        <v>0</v>
      </c>
      <c r="I19" s="108">
        <v>4</v>
      </c>
      <c r="J19" s="78"/>
      <c r="K19" s="78"/>
      <c r="L19" s="78"/>
      <c r="M19" s="78"/>
      <c r="N19" s="78"/>
      <c r="O19" s="78"/>
      <c r="P19" s="67"/>
    </row>
    <row r="20" spans="1:16" x14ac:dyDescent="0.25">
      <c r="A20" s="78"/>
      <c r="B20" s="222" t="s">
        <v>118</v>
      </c>
      <c r="C20" s="222"/>
      <c r="D20" s="222"/>
      <c r="E20" s="222"/>
      <c r="F20" s="222"/>
      <c r="G20" s="222"/>
      <c r="H20" s="111">
        <f>'русский язык'!$E$7</f>
        <v>0</v>
      </c>
      <c r="I20" s="108">
        <v>3</v>
      </c>
      <c r="J20" s="78"/>
      <c r="K20" s="78"/>
      <c r="L20" s="78"/>
      <c r="M20" s="78"/>
      <c r="N20" s="78"/>
      <c r="O20" s="78"/>
      <c r="P20" s="67"/>
    </row>
    <row r="21" spans="1:16" x14ac:dyDescent="0.25">
      <c r="A21" s="78"/>
      <c r="B21" s="259" t="s">
        <v>119</v>
      </c>
      <c r="C21" s="260"/>
      <c r="D21" s="260"/>
      <c r="E21" s="260"/>
      <c r="F21" s="260"/>
      <c r="G21" s="261"/>
      <c r="H21" s="110">
        <f>'русский язык'!$F$7</f>
        <v>0</v>
      </c>
      <c r="I21" s="108">
        <v>3</v>
      </c>
      <c r="J21" s="78"/>
      <c r="K21" s="78"/>
      <c r="L21" s="78"/>
      <c r="M21" s="78"/>
      <c r="N21" s="78"/>
      <c r="O21" s="78"/>
      <c r="P21" s="67"/>
    </row>
    <row r="22" spans="1:16" x14ac:dyDescent="0.25">
      <c r="A22" s="78"/>
      <c r="B22" s="249" t="s">
        <v>120</v>
      </c>
      <c r="C22" s="249"/>
      <c r="D22" s="249"/>
      <c r="E22" s="249"/>
      <c r="F22" s="249"/>
      <c r="G22" s="249"/>
      <c r="H22" s="110">
        <f>'русский язык'!$G$7</f>
        <v>0</v>
      </c>
      <c r="I22" s="108">
        <v>1</v>
      </c>
      <c r="J22" s="78"/>
      <c r="K22" s="78"/>
      <c r="L22" s="78"/>
      <c r="M22" s="78"/>
      <c r="N22" s="78"/>
      <c r="O22" s="78"/>
      <c r="P22" s="67"/>
    </row>
    <row r="23" spans="1:16" x14ac:dyDescent="0.25">
      <c r="A23" s="78"/>
      <c r="B23" s="249" t="s">
        <v>121</v>
      </c>
      <c r="C23" s="249"/>
      <c r="D23" s="249"/>
      <c r="E23" s="249"/>
      <c r="F23" s="249"/>
      <c r="G23" s="249"/>
      <c r="H23" s="110">
        <f>'русский язык'!$H$7</f>
        <v>0</v>
      </c>
      <c r="I23" s="108">
        <v>3</v>
      </c>
      <c r="J23" s="78"/>
      <c r="K23" s="78"/>
      <c r="L23" s="78"/>
      <c r="M23" s="78"/>
      <c r="N23" s="78"/>
      <c r="O23" s="78"/>
      <c r="P23" s="67"/>
    </row>
    <row r="24" spans="1:16" x14ac:dyDescent="0.25">
      <c r="A24" s="78"/>
      <c r="B24" s="249" t="s">
        <v>122</v>
      </c>
      <c r="C24" s="249"/>
      <c r="D24" s="249"/>
      <c r="E24" s="249"/>
      <c r="F24" s="249"/>
      <c r="G24" s="249"/>
      <c r="H24" s="110">
        <f>'русский язык'!$J$7</f>
        <v>0</v>
      </c>
      <c r="I24" s="108">
        <v>2</v>
      </c>
      <c r="J24" s="78"/>
      <c r="K24" s="78"/>
      <c r="L24" s="78"/>
      <c r="M24" s="78"/>
      <c r="N24" s="78"/>
      <c r="O24" s="78"/>
      <c r="P24" s="67"/>
    </row>
    <row r="25" spans="1:16" x14ac:dyDescent="0.25">
      <c r="A25" s="78"/>
      <c r="B25" s="249" t="s">
        <v>123</v>
      </c>
      <c r="C25" s="249"/>
      <c r="D25" s="249"/>
      <c r="E25" s="249"/>
      <c r="F25" s="249"/>
      <c r="G25" s="249"/>
      <c r="H25" s="110">
        <f>'русский язык'!$K$7</f>
        <v>0</v>
      </c>
      <c r="I25" s="108">
        <v>1</v>
      </c>
      <c r="J25" s="78"/>
      <c r="K25" s="78"/>
      <c r="L25" s="78"/>
      <c r="M25" s="78"/>
      <c r="N25" s="78"/>
      <c r="O25" s="78"/>
      <c r="P25" s="67"/>
    </row>
    <row r="26" spans="1:16" x14ac:dyDescent="0.25">
      <c r="A26" s="78"/>
      <c r="B26" s="222" t="s">
        <v>124</v>
      </c>
      <c r="C26" s="222"/>
      <c r="D26" s="222"/>
      <c r="E26" s="222"/>
      <c r="F26" s="222"/>
      <c r="G26" s="222"/>
      <c r="H26" s="110">
        <f>'русский язык'!$L$7</f>
        <v>0</v>
      </c>
      <c r="I26" s="108">
        <v>2</v>
      </c>
      <c r="J26" s="78"/>
      <c r="K26" s="78"/>
      <c r="L26" s="78"/>
      <c r="M26" s="78"/>
      <c r="N26" s="78"/>
      <c r="O26" s="78"/>
      <c r="P26" s="67"/>
    </row>
    <row r="27" spans="1:16" x14ac:dyDescent="0.25">
      <c r="A27" s="78"/>
      <c r="B27" s="249" t="s">
        <v>125</v>
      </c>
      <c r="C27" s="249"/>
      <c r="D27" s="249"/>
      <c r="E27" s="249"/>
      <c r="F27" s="249"/>
      <c r="G27" s="249"/>
      <c r="H27" s="110">
        <f>'русский язык'!$M$7</f>
        <v>0</v>
      </c>
      <c r="I27" s="108">
        <v>3</v>
      </c>
      <c r="J27" s="78"/>
      <c r="K27" s="78"/>
      <c r="L27" s="78"/>
      <c r="M27" s="78"/>
      <c r="N27" s="78"/>
      <c r="O27" s="78"/>
      <c r="P27" s="67"/>
    </row>
    <row r="28" spans="1:16" x14ac:dyDescent="0.25">
      <c r="A28" s="78"/>
      <c r="B28" s="249" t="s">
        <v>126</v>
      </c>
      <c r="C28" s="249"/>
      <c r="D28" s="249"/>
      <c r="E28" s="249"/>
      <c r="F28" s="249"/>
      <c r="G28" s="249"/>
      <c r="H28" s="110">
        <f>'русский язык'!$N$7</f>
        <v>0</v>
      </c>
      <c r="I28" s="108">
        <v>2</v>
      </c>
      <c r="J28" s="78"/>
      <c r="K28" s="78"/>
      <c r="L28" s="78"/>
      <c r="M28" s="78"/>
      <c r="N28" s="78"/>
      <c r="O28" s="78"/>
      <c r="P28" s="67"/>
    </row>
    <row r="29" spans="1:16" x14ac:dyDescent="0.25">
      <c r="A29" s="78"/>
      <c r="B29" s="249" t="s">
        <v>127</v>
      </c>
      <c r="C29" s="249"/>
      <c r="D29" s="249"/>
      <c r="E29" s="249"/>
      <c r="F29" s="249"/>
      <c r="G29" s="249"/>
      <c r="H29" s="110">
        <f>'русский язык'!$O$7</f>
        <v>0</v>
      </c>
      <c r="I29" s="108">
        <v>1</v>
      </c>
      <c r="J29" s="78"/>
      <c r="K29" s="78"/>
      <c r="L29" s="78"/>
      <c r="M29" s="78"/>
      <c r="N29" s="78"/>
      <c r="O29" s="78"/>
      <c r="P29" s="67"/>
    </row>
    <row r="30" spans="1:16" x14ac:dyDescent="0.25">
      <c r="A30" s="78"/>
      <c r="B30" s="249" t="s">
        <v>128</v>
      </c>
      <c r="C30" s="249"/>
      <c r="D30" s="249"/>
      <c r="E30" s="249"/>
      <c r="F30" s="249"/>
      <c r="G30" s="249"/>
      <c r="H30" s="110">
        <f>'русский язык'!$P$7</f>
        <v>0</v>
      </c>
      <c r="I30" s="108">
        <v>1</v>
      </c>
      <c r="J30" s="78"/>
      <c r="K30" s="78"/>
      <c r="L30" s="78"/>
      <c r="M30" s="78"/>
      <c r="N30" s="78"/>
      <c r="O30" s="78"/>
      <c r="P30" s="67"/>
    </row>
    <row r="31" spans="1:16" x14ac:dyDescent="0.25">
      <c r="A31" s="78"/>
      <c r="B31" s="249" t="s">
        <v>129</v>
      </c>
      <c r="C31" s="249"/>
      <c r="D31" s="249"/>
      <c r="E31" s="249"/>
      <c r="F31" s="249"/>
      <c r="G31" s="249"/>
      <c r="H31" s="110">
        <f>'русский язык'!$Q$7</f>
        <v>0</v>
      </c>
      <c r="I31" s="108">
        <v>2</v>
      </c>
      <c r="J31" s="78"/>
      <c r="K31" s="78"/>
      <c r="L31" s="78"/>
      <c r="M31" s="78"/>
      <c r="N31" s="78"/>
      <c r="O31" s="78"/>
      <c r="P31" s="67"/>
    </row>
    <row r="32" spans="1:16" x14ac:dyDescent="0.25">
      <c r="A32" s="78"/>
      <c r="B32" s="222" t="s">
        <v>130</v>
      </c>
      <c r="C32" s="222"/>
      <c r="D32" s="222"/>
      <c r="E32" s="222"/>
      <c r="F32" s="222"/>
      <c r="G32" s="222"/>
      <c r="H32" s="110">
        <f>'русский язык'!$R$7</f>
        <v>0</v>
      </c>
      <c r="I32" s="108">
        <v>3</v>
      </c>
      <c r="J32" s="78"/>
      <c r="K32" s="78"/>
      <c r="L32" s="78"/>
      <c r="M32" s="78"/>
      <c r="N32" s="78"/>
      <c r="O32" s="78"/>
      <c r="P32" s="67"/>
    </row>
    <row r="33" spans="1:16" x14ac:dyDescent="0.25">
      <c r="A33" s="78"/>
      <c r="B33" s="222" t="s">
        <v>131</v>
      </c>
      <c r="C33" s="222"/>
      <c r="D33" s="222"/>
      <c r="E33" s="222"/>
      <c r="F33" s="222"/>
      <c r="G33" s="222"/>
      <c r="H33" s="110">
        <f>'русский язык'!$S$7</f>
        <v>0</v>
      </c>
      <c r="I33" s="108">
        <v>3</v>
      </c>
      <c r="J33" s="78"/>
      <c r="K33" s="78"/>
      <c r="L33" s="78"/>
      <c r="M33" s="78"/>
      <c r="N33" s="78"/>
      <c r="O33" s="78"/>
      <c r="P33" s="67"/>
    </row>
    <row r="34" spans="1:16" x14ac:dyDescent="0.25">
      <c r="A34" s="78"/>
      <c r="B34" s="249" t="s">
        <v>132</v>
      </c>
      <c r="C34" s="249"/>
      <c r="D34" s="249"/>
      <c r="E34" s="249"/>
      <c r="F34" s="249"/>
      <c r="G34" s="249"/>
      <c r="H34" s="110">
        <f>'русский язык'!$T$7</f>
        <v>0</v>
      </c>
      <c r="I34" s="108">
        <v>1</v>
      </c>
      <c r="J34" s="78"/>
      <c r="K34" s="78"/>
      <c r="L34" s="78"/>
      <c r="M34" s="78"/>
      <c r="N34" s="78"/>
      <c r="O34" s="78"/>
      <c r="P34" s="67"/>
    </row>
    <row r="35" spans="1:16" x14ac:dyDescent="0.25">
      <c r="A35" s="78"/>
      <c r="B35" s="222" t="s">
        <v>133</v>
      </c>
      <c r="C35" s="222"/>
      <c r="D35" s="222"/>
      <c r="E35" s="222"/>
      <c r="F35" s="222"/>
      <c r="G35" s="222"/>
      <c r="H35" s="111">
        <f>'русский язык'!$U$7</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язык'!$BX$7</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97" t="str">
        <f>IF(B44="","",IF(C13=5,"Обратить внимание на:",IF(C13=4,"Обратить внимание на:","Не усвоены:")))</f>
        <v/>
      </c>
      <c r="C43" s="78"/>
      <c r="D43" s="78"/>
      <c r="E43" s="78"/>
      <c r="F43" s="78"/>
      <c r="G43" s="78"/>
      <c r="H43" s="78"/>
      <c r="I43" s="78"/>
      <c r="J43" s="78"/>
      <c r="K43" s="78"/>
      <c r="L43" s="78"/>
      <c r="M43" s="78"/>
      <c r="N43" s="78"/>
      <c r="O43" s="78"/>
      <c r="P43" s="67"/>
    </row>
    <row r="44" spans="1:16" x14ac:dyDescent="0.25">
      <c r="A44" s="78"/>
      <c r="B44" s="256" t="str">
        <f>'русский язык'!$BY$7</f>
        <v/>
      </c>
      <c r="C44" s="256"/>
      <c r="D44" s="256"/>
      <c r="E44" s="256"/>
      <c r="F44" s="256"/>
      <c r="G44" s="256"/>
      <c r="H44" s="256"/>
      <c r="I44" s="256"/>
      <c r="J44" s="256"/>
      <c r="K44" s="256"/>
      <c r="L44" s="256"/>
      <c r="M44" s="256"/>
      <c r="N44" s="78"/>
      <c r="O44" s="78"/>
      <c r="P44" s="67"/>
    </row>
    <row r="45" spans="1:16" x14ac:dyDescent="0.25">
      <c r="A45" s="78"/>
      <c r="B45" s="256"/>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78"/>
      <c r="C48" s="78"/>
      <c r="D48" s="78"/>
      <c r="E48" s="78"/>
      <c r="F48" s="78"/>
      <c r="G48" s="78"/>
      <c r="H48" s="78"/>
      <c r="I48" s="78"/>
      <c r="J48" s="78"/>
      <c r="K48" s="78"/>
      <c r="L48" s="78"/>
      <c r="M48" s="78"/>
      <c r="N48" s="78"/>
      <c r="O48" s="78"/>
      <c r="P48" s="67"/>
    </row>
    <row r="49" spans="1:16" x14ac:dyDescent="0.25">
      <c r="A49" s="78"/>
      <c r="B49" s="78"/>
      <c r="C49" s="78"/>
      <c r="D49" s="78"/>
      <c r="E49" s="78"/>
      <c r="F49" s="78"/>
      <c r="G49" s="78"/>
      <c r="H49" s="78"/>
      <c r="I49" s="78"/>
      <c r="J49" s="78"/>
      <c r="K49" s="78"/>
      <c r="L49" s="78"/>
      <c r="M49" s="78"/>
      <c r="N49" s="78"/>
      <c r="O49" s="78"/>
      <c r="P49" s="67"/>
    </row>
    <row r="50" spans="1:16" ht="21" x14ac:dyDescent="0.35">
      <c r="A50" s="78"/>
      <c r="B50" s="78"/>
      <c r="C50" s="254"/>
      <c r="D50" s="254"/>
      <c r="E50" s="254"/>
      <c r="F50" s="254"/>
      <c r="G50" s="254"/>
      <c r="H50" s="78"/>
      <c r="I50" s="78"/>
      <c r="J50" s="78"/>
      <c r="K50" s="78"/>
      <c r="L50" s="78"/>
      <c r="M50" s="78"/>
      <c r="N50" s="78"/>
      <c r="O50" s="78"/>
      <c r="P50" s="67"/>
    </row>
    <row r="51" spans="1:16" x14ac:dyDescent="0.25">
      <c r="A51" s="78"/>
      <c r="B51" s="78"/>
      <c r="C51" s="78"/>
      <c r="D51" s="78"/>
      <c r="E51" s="78"/>
      <c r="F51" s="78"/>
      <c r="G51" s="78"/>
      <c r="H51" s="78"/>
      <c r="I51" s="78"/>
      <c r="J51" s="78"/>
      <c r="K51" s="78"/>
      <c r="L51" s="78"/>
      <c r="M51" s="78"/>
      <c r="N51" s="78"/>
      <c r="O51" s="78"/>
      <c r="P51" s="67"/>
    </row>
    <row r="52" spans="1:16" x14ac:dyDescent="0.25">
      <c r="A52" s="78"/>
      <c r="B52" s="78"/>
      <c r="C52" s="78"/>
      <c r="D52" s="78"/>
      <c r="E52" s="78"/>
      <c r="F52" s="78"/>
      <c r="G52" s="78"/>
      <c r="H52" s="78"/>
      <c r="I52" s="78"/>
      <c r="J52" s="78"/>
      <c r="K52" s="78"/>
      <c r="L52" s="78"/>
      <c r="M52" s="78"/>
      <c r="N52" s="78"/>
      <c r="O52" s="78"/>
      <c r="P52" s="67"/>
    </row>
    <row r="53" spans="1:16" x14ac:dyDescent="0.25">
      <c r="B53" s="1"/>
      <c r="C53" s="1"/>
      <c r="D53" s="1"/>
      <c r="E53" s="1"/>
      <c r="F53" s="1"/>
      <c r="G53" s="1"/>
      <c r="H53" s="1"/>
      <c r="I53" s="1"/>
      <c r="J53" s="1"/>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ht="18.75" x14ac:dyDescent="0.3">
      <c r="B70" s="1"/>
      <c r="C70" s="1"/>
      <c r="D70" s="255"/>
      <c r="E70" s="255"/>
      <c r="F70" s="255"/>
      <c r="G70" s="4"/>
      <c r="H70" s="1"/>
      <c r="I70" s="1"/>
      <c r="J70" s="1"/>
    </row>
    <row r="71" spans="2:10" x14ac:dyDescent="0.25">
      <c r="B71" s="1"/>
      <c r="C71" s="1"/>
      <c r="D71" s="1"/>
      <c r="E71" s="1"/>
      <c r="F71" s="1"/>
      <c r="G71" s="1"/>
      <c r="H71" s="1"/>
      <c r="I71" s="1"/>
      <c r="J71" s="1"/>
    </row>
    <row r="72" spans="2:10" x14ac:dyDescent="0.25">
      <c r="B72" s="252" t="str">
        <f>IF(G70="","",IF(G70="ниже базового",Лист1!B25,IF(G70="базовый",Лист1!B7,IF(G70="выше базового",Лист1!B15))))</f>
        <v/>
      </c>
      <c r="C72" s="252"/>
      <c r="D72" s="252"/>
      <c r="E72" s="252"/>
      <c r="F72" s="252"/>
      <c r="G72" s="252"/>
      <c r="H72" s="252"/>
      <c r="I72" s="252"/>
      <c r="J72" s="252"/>
    </row>
    <row r="73" spans="2:10" x14ac:dyDescent="0.25">
      <c r="B73" s="252"/>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1"/>
      <c r="C78" s="1"/>
      <c r="D78" s="1"/>
      <c r="E78" s="1"/>
      <c r="F78" s="1"/>
      <c r="G78" s="1"/>
      <c r="H78" s="1"/>
      <c r="I78" s="1"/>
      <c r="J78" s="1"/>
    </row>
    <row r="79" spans="2:10" x14ac:dyDescent="0.25">
      <c r="B79" s="1"/>
      <c r="C79" s="1"/>
      <c r="D79" s="1"/>
      <c r="E79" s="1"/>
      <c r="F79" s="1"/>
      <c r="G79" s="1"/>
      <c r="H79" s="1"/>
      <c r="I79" s="1"/>
      <c r="J79" s="1"/>
    </row>
    <row r="80" spans="2:10" x14ac:dyDescent="0.25">
      <c r="B80" s="1"/>
      <c r="C80" s="1"/>
      <c r="D80" s="1"/>
      <c r="E80" s="1"/>
      <c r="F80" s="1"/>
      <c r="G80" s="1"/>
      <c r="H80" s="1"/>
      <c r="I80" s="1"/>
      <c r="J80" s="1"/>
    </row>
  </sheetData>
  <sheetProtection password="CF46" sheet="1" objects="1" scenarios="1" pivotTables="0"/>
  <mergeCells count="28">
    <mergeCell ref="C2:M2"/>
    <mergeCell ref="B1:N1"/>
    <mergeCell ref="B72:J77"/>
    <mergeCell ref="C3:G3"/>
    <mergeCell ref="C50:G50"/>
    <mergeCell ref="D70:F70"/>
    <mergeCell ref="B37:M42"/>
    <mergeCell ref="B44:M47"/>
    <mergeCell ref="B18:G18"/>
    <mergeCell ref="B19:G19"/>
    <mergeCell ref="B20:G20"/>
    <mergeCell ref="B21:G21"/>
    <mergeCell ref="B22:G22"/>
    <mergeCell ref="B23:G23"/>
    <mergeCell ref="B24:G24"/>
    <mergeCell ref="B25:G25"/>
    <mergeCell ref="B34:G34"/>
    <mergeCell ref="B35:G35"/>
    <mergeCell ref="B26:G26"/>
    <mergeCell ref="B27:G27"/>
    <mergeCell ref="B28:G28"/>
    <mergeCell ref="B29:G29"/>
    <mergeCell ref="B30:G30"/>
    <mergeCell ref="H15:I15"/>
    <mergeCell ref="J15:K15"/>
    <mergeCell ref="B31:G31"/>
    <mergeCell ref="B32:G32"/>
    <mergeCell ref="B33:G33"/>
  </mergeCells>
  <phoneticPr fontId="0" type="noConversion"/>
  <conditionalFormatting sqref="C13">
    <cfRule type="cellIs" dxfId="500" priority="20" operator="equal">
      <formula>5</formula>
    </cfRule>
    <cfRule type="cellIs" dxfId="499" priority="21" operator="equal">
      <formula>4</formula>
    </cfRule>
    <cfRule type="cellIs" dxfId="498" priority="22" operator="equal">
      <formula>3</formula>
    </cfRule>
    <cfRule type="cellIs" dxfId="497" priority="23" operator="equal">
      <formula>2</formula>
    </cfRule>
  </conditionalFormatting>
  <conditionalFormatting sqref="H19:H35">
    <cfRule type="cellIs" dxfId="496" priority="19" operator="equal">
      <formula>0</formula>
    </cfRule>
  </conditionalFormatting>
  <conditionalFormatting sqref="H19">
    <cfRule type="cellIs" dxfId="495" priority="18" operator="equal">
      <formula>4</formula>
    </cfRule>
  </conditionalFormatting>
  <conditionalFormatting sqref="H20">
    <cfRule type="cellIs" dxfId="494" priority="17" operator="equal">
      <formula>3</formula>
    </cfRule>
  </conditionalFormatting>
  <conditionalFormatting sqref="H21">
    <cfRule type="cellIs" dxfId="493" priority="16" operator="equal">
      <formula>3</formula>
    </cfRule>
  </conditionalFormatting>
  <conditionalFormatting sqref="H22">
    <cfRule type="cellIs" dxfId="492" priority="15" operator="equal">
      <formula>1</formula>
    </cfRule>
  </conditionalFormatting>
  <conditionalFormatting sqref="H23">
    <cfRule type="cellIs" dxfId="491" priority="14" operator="equal">
      <formula>3</formula>
    </cfRule>
  </conditionalFormatting>
  <conditionalFormatting sqref="H24">
    <cfRule type="cellIs" dxfId="490" priority="13" operator="equal">
      <formula>2</formula>
    </cfRule>
  </conditionalFormatting>
  <conditionalFormatting sqref="H25">
    <cfRule type="cellIs" dxfId="489" priority="12" operator="equal">
      <formula>1</formula>
    </cfRule>
  </conditionalFormatting>
  <conditionalFormatting sqref="H26">
    <cfRule type="cellIs" dxfId="488" priority="11" operator="equal">
      <formula>2</formula>
    </cfRule>
  </conditionalFormatting>
  <conditionalFormatting sqref="H27">
    <cfRule type="cellIs" dxfId="487" priority="10" operator="equal">
      <formula>3</formula>
    </cfRule>
  </conditionalFormatting>
  <conditionalFormatting sqref="H28">
    <cfRule type="cellIs" dxfId="486" priority="9" operator="equal">
      <formula>2</formula>
    </cfRule>
  </conditionalFormatting>
  <conditionalFormatting sqref="H29">
    <cfRule type="cellIs" dxfId="485" priority="8" operator="equal">
      <formula>1</formula>
    </cfRule>
  </conditionalFormatting>
  <conditionalFormatting sqref="H30">
    <cfRule type="cellIs" dxfId="484" priority="7" operator="equal">
      <formula>1</formula>
    </cfRule>
  </conditionalFormatting>
  <conditionalFormatting sqref="H31">
    <cfRule type="cellIs" dxfId="483" priority="6" operator="equal">
      <formula>2</formula>
    </cfRule>
  </conditionalFormatting>
  <conditionalFormatting sqref="H32">
    <cfRule type="cellIs" dxfId="482" priority="5" operator="equal">
      <formula>3</formula>
    </cfRule>
  </conditionalFormatting>
  <conditionalFormatting sqref="H33">
    <cfRule type="cellIs" dxfId="481" priority="4" operator="equal">
      <formula>3</formula>
    </cfRule>
  </conditionalFormatting>
  <conditionalFormatting sqref="H34">
    <cfRule type="cellIs" dxfId="480" priority="3" operator="equal">
      <formula>1</formula>
    </cfRule>
  </conditionalFormatting>
  <conditionalFormatting sqref="H35">
    <cfRule type="cellIs" dxfId="479" priority="2" operator="equal">
      <formula>3</formula>
    </cfRule>
  </conditionalFormatting>
  <conditionalFormatting sqref="J15:K15">
    <cfRule type="cellIs" dxfId="478"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0"/>
  <sheetViews>
    <sheetView workbookViewId="0">
      <selection activeCell="P23" sqref="P23"/>
    </sheetView>
  </sheetViews>
  <sheetFormatPr defaultRowHeight="15" x14ac:dyDescent="0.25"/>
  <cols>
    <col min="1" max="1" width="5.28515625" customWidth="1"/>
    <col min="2" max="2" width="36.7109375" customWidth="1"/>
    <col min="6" max="6" width="9" customWidth="1"/>
    <col min="7" max="7" width="8.7109375" customWidth="1"/>
  </cols>
  <sheetData>
    <row r="1" spans="1:16" ht="39" customHeight="1" x14ac:dyDescent="0.25">
      <c r="A1" s="78"/>
      <c r="B1" s="251">
        <f>'список класса'!$B$8</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язык'!$AI$8</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язык'!$AK$8</f>
        <v>0</v>
      </c>
      <c r="D6" s="91">
        <v>3</v>
      </c>
      <c r="E6" s="92">
        <f t="shared" si="0"/>
        <v>0</v>
      </c>
      <c r="F6" s="78"/>
      <c r="G6" s="71"/>
      <c r="H6" s="85"/>
      <c r="I6" s="85"/>
      <c r="J6" s="85"/>
      <c r="K6" s="1"/>
      <c r="L6" s="1"/>
      <c r="M6" s="1"/>
      <c r="N6" s="78"/>
      <c r="O6" s="78"/>
      <c r="P6" s="67"/>
    </row>
    <row r="7" spans="1:16" ht="15.75" x14ac:dyDescent="0.25">
      <c r="A7" s="78"/>
      <c r="B7" s="3" t="s">
        <v>74</v>
      </c>
      <c r="C7" s="91">
        <f>'русский язык'!$Q$8</f>
        <v>0</v>
      </c>
      <c r="D7" s="91">
        <v>2</v>
      </c>
      <c r="E7" s="92">
        <f t="shared" si="0"/>
        <v>0</v>
      </c>
      <c r="F7" s="78"/>
      <c r="G7" s="86"/>
      <c r="H7" s="87"/>
      <c r="I7" s="87"/>
      <c r="J7" s="69"/>
      <c r="K7" s="1"/>
      <c r="L7" s="1"/>
      <c r="M7" s="1"/>
      <c r="N7" s="78"/>
      <c r="O7" s="78"/>
      <c r="P7" s="67"/>
    </row>
    <row r="8" spans="1:16" ht="15.75" x14ac:dyDescent="0.25">
      <c r="A8" s="78"/>
      <c r="B8" s="3" t="s">
        <v>75</v>
      </c>
      <c r="C8" s="91">
        <f>'русский язык'!$AJ$8</f>
        <v>0</v>
      </c>
      <c r="D8" s="91">
        <v>13</v>
      </c>
      <c r="E8" s="92">
        <f t="shared" si="0"/>
        <v>0</v>
      </c>
      <c r="F8" s="78"/>
      <c r="G8" s="86"/>
      <c r="H8" s="87"/>
      <c r="I8" s="87"/>
      <c r="J8" s="69"/>
      <c r="K8" s="1"/>
      <c r="L8" s="1"/>
      <c r="M8" s="1"/>
      <c r="N8" s="78"/>
      <c r="O8" s="78"/>
      <c r="P8" s="67"/>
    </row>
    <row r="9" spans="1:16" ht="15.75" x14ac:dyDescent="0.25">
      <c r="A9" s="78"/>
      <c r="B9" s="3" t="s">
        <v>76</v>
      </c>
      <c r="C9" s="91">
        <f>'русский язык'!$AL$8</f>
        <v>0</v>
      </c>
      <c r="D9" s="91">
        <v>4</v>
      </c>
      <c r="E9" s="92">
        <f t="shared" si="0"/>
        <v>0</v>
      </c>
      <c r="F9" s="78"/>
      <c r="G9" s="86"/>
      <c r="H9" s="87"/>
      <c r="I9" s="87"/>
      <c r="J9" s="69"/>
      <c r="K9" s="1"/>
      <c r="L9" s="1"/>
      <c r="M9" s="1"/>
      <c r="N9" s="78"/>
      <c r="O9" s="78"/>
      <c r="P9" s="67"/>
    </row>
    <row r="10" spans="1:16" ht="15.75" x14ac:dyDescent="0.25">
      <c r="A10" s="78"/>
      <c r="B10" s="3" t="s">
        <v>80</v>
      </c>
      <c r="C10" s="91">
        <f>'русский язык'!$AN$8</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язык'!$AM$8</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язык'!$Z$8</f>
        <v>0</v>
      </c>
      <c r="D13" s="87"/>
      <c r="E13" s="69"/>
      <c r="F13" s="78"/>
      <c r="G13" s="1"/>
      <c r="H13" s="1"/>
      <c r="I13" s="1"/>
      <c r="J13" s="1"/>
      <c r="K13" s="1"/>
      <c r="L13" s="1"/>
      <c r="M13" s="1"/>
      <c r="N13" s="78"/>
      <c r="O13" s="78"/>
      <c r="P13" s="67"/>
    </row>
    <row r="14" spans="1:16" ht="9" customHeight="1"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47" t="s">
        <v>68</v>
      </c>
      <c r="I15" s="247"/>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ht="9.75" customHeight="1"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8.5" customHeight="1" x14ac:dyDescent="0.25">
      <c r="A19" s="78"/>
      <c r="B19" s="222" t="s">
        <v>117</v>
      </c>
      <c r="C19" s="222"/>
      <c r="D19" s="222"/>
      <c r="E19" s="222"/>
      <c r="F19" s="222"/>
      <c r="G19" s="222"/>
      <c r="H19" s="111">
        <f>'русский язык'!$D$8</f>
        <v>0</v>
      </c>
      <c r="I19" s="108">
        <v>4</v>
      </c>
      <c r="J19" s="78"/>
      <c r="K19" s="78"/>
      <c r="L19" s="78"/>
      <c r="M19" s="78"/>
      <c r="N19" s="78"/>
      <c r="O19" s="78"/>
      <c r="P19" s="67"/>
    </row>
    <row r="20" spans="1:16" ht="31.5" customHeight="1" x14ac:dyDescent="0.25">
      <c r="A20" s="78"/>
      <c r="B20" s="222" t="s">
        <v>134</v>
      </c>
      <c r="C20" s="222"/>
      <c r="D20" s="222"/>
      <c r="E20" s="222"/>
      <c r="F20" s="222"/>
      <c r="G20" s="222"/>
      <c r="H20" s="111">
        <f>'русский язык'!$E$8</f>
        <v>0</v>
      </c>
      <c r="I20" s="108">
        <v>3</v>
      </c>
      <c r="J20" s="78"/>
      <c r="K20" s="78"/>
      <c r="L20" s="78"/>
      <c r="M20" s="78"/>
      <c r="N20" s="78"/>
      <c r="O20" s="78"/>
      <c r="P20" s="67"/>
    </row>
    <row r="21" spans="1:16" x14ac:dyDescent="0.25">
      <c r="A21" s="78"/>
      <c r="B21" s="259" t="s">
        <v>119</v>
      </c>
      <c r="C21" s="260"/>
      <c r="D21" s="260"/>
      <c r="E21" s="260"/>
      <c r="F21" s="260"/>
      <c r="G21" s="261"/>
      <c r="H21" s="110">
        <f>'русский язык'!$F$8</f>
        <v>0</v>
      </c>
      <c r="I21" s="108">
        <v>3</v>
      </c>
      <c r="J21" s="78"/>
      <c r="K21" s="78"/>
      <c r="L21" s="78"/>
      <c r="M21" s="78"/>
      <c r="N21" s="78"/>
      <c r="O21" s="78"/>
      <c r="P21" s="67"/>
    </row>
    <row r="22" spans="1:16" x14ac:dyDescent="0.25">
      <c r="A22" s="78"/>
      <c r="B22" s="249" t="s">
        <v>120</v>
      </c>
      <c r="C22" s="249"/>
      <c r="D22" s="249"/>
      <c r="E22" s="249"/>
      <c r="F22" s="249"/>
      <c r="G22" s="249"/>
      <c r="H22" s="110">
        <f>'русский язык'!$G$8</f>
        <v>0</v>
      </c>
      <c r="I22" s="108">
        <v>1</v>
      </c>
      <c r="J22" s="78"/>
      <c r="K22" s="78"/>
      <c r="L22" s="78"/>
      <c r="M22" s="78"/>
      <c r="N22" s="78"/>
      <c r="O22" s="78"/>
      <c r="P22" s="107"/>
    </row>
    <row r="23" spans="1:16" x14ac:dyDescent="0.25">
      <c r="A23" s="78"/>
      <c r="B23" s="249" t="s">
        <v>136</v>
      </c>
      <c r="C23" s="249"/>
      <c r="D23" s="249"/>
      <c r="E23" s="249"/>
      <c r="F23" s="249"/>
      <c r="G23" s="249"/>
      <c r="H23" s="110">
        <f>'русский язык'!$H$8</f>
        <v>0</v>
      </c>
      <c r="I23" s="108">
        <v>3</v>
      </c>
      <c r="J23" s="78"/>
      <c r="K23" s="78"/>
      <c r="L23" s="78"/>
      <c r="M23" s="78"/>
      <c r="N23" s="78"/>
      <c r="O23" s="78"/>
      <c r="P23" s="67"/>
    </row>
    <row r="24" spans="1:16" x14ac:dyDescent="0.25">
      <c r="A24" s="78"/>
      <c r="B24" s="249" t="s">
        <v>135</v>
      </c>
      <c r="C24" s="249"/>
      <c r="D24" s="249"/>
      <c r="E24" s="249"/>
      <c r="F24" s="249"/>
      <c r="G24" s="249"/>
      <c r="H24" s="110">
        <f>'русский язык'!$J$8</f>
        <v>0</v>
      </c>
      <c r="I24" s="108">
        <v>2</v>
      </c>
      <c r="J24" s="78"/>
      <c r="K24" s="78"/>
      <c r="L24" s="78"/>
      <c r="M24" s="78"/>
      <c r="N24" s="78"/>
      <c r="O24" s="78"/>
      <c r="P24" s="67"/>
    </row>
    <row r="25" spans="1:16" x14ac:dyDescent="0.25">
      <c r="A25" s="78"/>
      <c r="B25" s="249" t="s">
        <v>123</v>
      </c>
      <c r="C25" s="249"/>
      <c r="D25" s="249"/>
      <c r="E25" s="249"/>
      <c r="F25" s="249"/>
      <c r="G25" s="249"/>
      <c r="H25" s="110">
        <f>'русский язык'!$K$8</f>
        <v>0</v>
      </c>
      <c r="I25" s="108">
        <v>1</v>
      </c>
      <c r="J25" s="78"/>
      <c r="K25" s="78"/>
      <c r="L25" s="78"/>
      <c r="M25" s="78"/>
      <c r="N25" s="78"/>
      <c r="O25" s="78"/>
      <c r="P25" s="67"/>
    </row>
    <row r="26" spans="1:16" ht="27.75" customHeight="1" x14ac:dyDescent="0.25">
      <c r="A26" s="78"/>
      <c r="B26" s="222" t="s">
        <v>124</v>
      </c>
      <c r="C26" s="222"/>
      <c r="D26" s="222"/>
      <c r="E26" s="222"/>
      <c r="F26" s="222"/>
      <c r="G26" s="222"/>
      <c r="H26" s="110">
        <f>'русский язык'!$L$8</f>
        <v>0</v>
      </c>
      <c r="I26" s="108">
        <v>2</v>
      </c>
      <c r="J26" s="78"/>
      <c r="K26" s="78"/>
      <c r="L26" s="78"/>
      <c r="M26" s="78"/>
      <c r="N26" s="78"/>
      <c r="O26" s="78"/>
      <c r="P26" s="67"/>
    </row>
    <row r="27" spans="1:16" x14ac:dyDescent="0.25">
      <c r="A27" s="78"/>
      <c r="B27" s="249" t="s">
        <v>125</v>
      </c>
      <c r="C27" s="249"/>
      <c r="D27" s="249"/>
      <c r="E27" s="249"/>
      <c r="F27" s="249"/>
      <c r="G27" s="249"/>
      <c r="H27" s="110">
        <f>'русский язык'!$M$8</f>
        <v>0</v>
      </c>
      <c r="I27" s="108">
        <v>3</v>
      </c>
      <c r="J27" s="78"/>
      <c r="K27" s="78"/>
      <c r="L27" s="78"/>
      <c r="M27" s="78"/>
      <c r="N27" s="78"/>
      <c r="O27" s="78"/>
      <c r="P27" s="67"/>
    </row>
    <row r="28" spans="1:16" x14ac:dyDescent="0.25">
      <c r="A28" s="78"/>
      <c r="B28" s="249" t="s">
        <v>126</v>
      </c>
      <c r="C28" s="249"/>
      <c r="D28" s="249"/>
      <c r="E28" s="249"/>
      <c r="F28" s="249"/>
      <c r="G28" s="249"/>
      <c r="H28" s="110">
        <f>'русский язык'!$N$8</f>
        <v>0</v>
      </c>
      <c r="I28" s="108">
        <v>2</v>
      </c>
      <c r="J28" s="78"/>
      <c r="K28" s="78"/>
      <c r="L28" s="78"/>
      <c r="M28" s="78"/>
      <c r="N28" s="78"/>
      <c r="O28" s="78"/>
      <c r="P28" s="67"/>
    </row>
    <row r="29" spans="1:16" x14ac:dyDescent="0.25">
      <c r="A29" s="78"/>
      <c r="B29" s="249" t="s">
        <v>127</v>
      </c>
      <c r="C29" s="249"/>
      <c r="D29" s="249"/>
      <c r="E29" s="249"/>
      <c r="F29" s="249"/>
      <c r="G29" s="249"/>
      <c r="H29" s="110">
        <f>'русский язык'!$O$8</f>
        <v>0</v>
      </c>
      <c r="I29" s="108">
        <v>1</v>
      </c>
      <c r="J29" s="78"/>
      <c r="K29" s="78"/>
      <c r="L29" s="78"/>
      <c r="M29" s="78"/>
      <c r="N29" s="78"/>
      <c r="O29" s="78"/>
      <c r="P29" s="67"/>
    </row>
    <row r="30" spans="1:16" x14ac:dyDescent="0.25">
      <c r="A30" s="78"/>
      <c r="B30" s="249" t="s">
        <v>128</v>
      </c>
      <c r="C30" s="249"/>
      <c r="D30" s="249"/>
      <c r="E30" s="249"/>
      <c r="F30" s="249"/>
      <c r="G30" s="249"/>
      <c r="H30" s="110">
        <f>'русский язык'!$P$8</f>
        <v>0</v>
      </c>
      <c r="I30" s="108">
        <v>1</v>
      </c>
      <c r="J30" s="78"/>
      <c r="K30" s="78"/>
      <c r="L30" s="78"/>
      <c r="M30" s="78"/>
      <c r="N30" s="78"/>
      <c r="O30" s="78"/>
      <c r="P30" s="67"/>
    </row>
    <row r="31" spans="1:16" x14ac:dyDescent="0.25">
      <c r="A31" s="78"/>
      <c r="B31" s="249" t="s">
        <v>129</v>
      </c>
      <c r="C31" s="249"/>
      <c r="D31" s="249"/>
      <c r="E31" s="249"/>
      <c r="F31" s="249"/>
      <c r="G31" s="249"/>
      <c r="H31" s="110">
        <f>'русский язык'!$Q$8</f>
        <v>0</v>
      </c>
      <c r="I31" s="108">
        <v>2</v>
      </c>
      <c r="J31" s="78"/>
      <c r="K31" s="78"/>
      <c r="L31" s="78"/>
      <c r="M31" s="78"/>
      <c r="N31" s="78"/>
      <c r="O31" s="78"/>
      <c r="P31" s="67"/>
    </row>
    <row r="32" spans="1:16" ht="17.25" customHeight="1" x14ac:dyDescent="0.25">
      <c r="A32" s="78"/>
      <c r="B32" s="222" t="s">
        <v>130</v>
      </c>
      <c r="C32" s="222"/>
      <c r="D32" s="222"/>
      <c r="E32" s="222"/>
      <c r="F32" s="222"/>
      <c r="G32" s="222"/>
      <c r="H32" s="110">
        <f>'русский язык'!$R$8</f>
        <v>0</v>
      </c>
      <c r="I32" s="108">
        <v>3</v>
      </c>
      <c r="J32" s="78"/>
      <c r="K32" s="78"/>
      <c r="L32" s="78"/>
      <c r="M32" s="78"/>
      <c r="N32" s="78"/>
      <c r="O32" s="78"/>
      <c r="P32" s="67"/>
    </row>
    <row r="33" spans="1:16" ht="15" customHeight="1" x14ac:dyDescent="0.25">
      <c r="A33" s="78"/>
      <c r="B33" s="222" t="s">
        <v>131</v>
      </c>
      <c r="C33" s="222"/>
      <c r="D33" s="222"/>
      <c r="E33" s="222"/>
      <c r="F33" s="222"/>
      <c r="G33" s="222"/>
      <c r="H33" s="110">
        <f>'русский язык'!$S$8</f>
        <v>0</v>
      </c>
      <c r="I33" s="108">
        <v>3</v>
      </c>
      <c r="J33" s="78"/>
      <c r="K33" s="78"/>
      <c r="L33" s="78"/>
      <c r="M33" s="78"/>
      <c r="N33" s="78"/>
      <c r="O33" s="78"/>
      <c r="P33" s="67"/>
    </row>
    <row r="34" spans="1:16" x14ac:dyDescent="0.25">
      <c r="A34" s="78"/>
      <c r="B34" s="249" t="s">
        <v>132</v>
      </c>
      <c r="C34" s="249"/>
      <c r="D34" s="249"/>
      <c r="E34" s="249"/>
      <c r="F34" s="249"/>
      <c r="G34" s="249"/>
      <c r="H34" s="110">
        <f>'русский язык'!$T$8</f>
        <v>0</v>
      </c>
      <c r="I34" s="108">
        <v>1</v>
      </c>
      <c r="J34" s="78"/>
      <c r="K34" s="78"/>
      <c r="L34" s="78"/>
      <c r="M34" s="78"/>
      <c r="N34" s="78"/>
      <c r="O34" s="78"/>
      <c r="P34" s="67"/>
    </row>
    <row r="35" spans="1:16" ht="30.75" customHeight="1" x14ac:dyDescent="0.25">
      <c r="A35" s="78"/>
      <c r="B35" s="222" t="s">
        <v>133</v>
      </c>
      <c r="C35" s="222"/>
      <c r="D35" s="222"/>
      <c r="E35" s="222"/>
      <c r="F35" s="222"/>
      <c r="G35" s="222"/>
      <c r="H35" s="111">
        <f>'русский язык'!$U$8</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язык'!$BX$8</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97" t="str">
        <f>IF(B44="","",IF(C13=5,"Обратить внимание на:",IF(C13=4,"Обратить внимание на:","Не усвоены:")))</f>
        <v/>
      </c>
      <c r="C43" s="78"/>
      <c r="D43" s="78"/>
      <c r="E43" s="78"/>
      <c r="F43" s="78"/>
      <c r="G43" s="78"/>
      <c r="H43" s="78"/>
      <c r="I43" s="78"/>
      <c r="J43" s="78"/>
      <c r="K43" s="78"/>
      <c r="L43" s="78"/>
      <c r="M43" s="78"/>
      <c r="N43" s="78"/>
      <c r="O43" s="78"/>
      <c r="P43" s="67"/>
    </row>
    <row r="44" spans="1:16" x14ac:dyDescent="0.25">
      <c r="A44" s="78"/>
      <c r="B44" s="256" t="str">
        <f>'русский язык'!$BY$8</f>
        <v/>
      </c>
      <c r="C44" s="256"/>
      <c r="D44" s="256"/>
      <c r="E44" s="256"/>
      <c r="F44" s="256"/>
      <c r="G44" s="256"/>
      <c r="H44" s="256"/>
      <c r="I44" s="256"/>
      <c r="J44" s="256"/>
      <c r="K44" s="256"/>
      <c r="L44" s="256"/>
      <c r="M44" s="256"/>
      <c r="N44" s="78"/>
      <c r="O44" s="78"/>
      <c r="P44" s="67"/>
    </row>
    <row r="45" spans="1:16" x14ac:dyDescent="0.25">
      <c r="A45" s="78"/>
      <c r="B45" s="256"/>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1"/>
      <c r="C48" s="78"/>
      <c r="D48" s="78"/>
      <c r="E48" s="78"/>
      <c r="F48" s="78"/>
      <c r="G48" s="78"/>
      <c r="H48" s="78"/>
      <c r="I48" s="78"/>
      <c r="J48" s="78"/>
      <c r="K48" s="78"/>
      <c r="L48" s="78"/>
      <c r="M48" s="78"/>
      <c r="N48" s="78"/>
      <c r="O48" s="78"/>
      <c r="P48" s="67"/>
    </row>
    <row r="49" spans="1:16" x14ac:dyDescent="0.25">
      <c r="A49" s="78"/>
      <c r="B49" s="1"/>
      <c r="C49" s="78"/>
      <c r="D49" s="78"/>
      <c r="E49" s="78"/>
      <c r="F49" s="78"/>
      <c r="G49" s="78"/>
      <c r="H49" s="78"/>
      <c r="I49" s="78"/>
      <c r="J49" s="78"/>
      <c r="K49" s="78"/>
      <c r="L49" s="78"/>
      <c r="M49" s="78"/>
      <c r="N49" s="78"/>
      <c r="O49" s="78"/>
      <c r="P49" s="67"/>
    </row>
    <row r="50" spans="1:16" ht="21" x14ac:dyDescent="0.35">
      <c r="A50" s="67"/>
      <c r="C50" s="254"/>
      <c r="D50" s="254"/>
      <c r="E50" s="254"/>
      <c r="F50" s="254"/>
      <c r="G50" s="254"/>
      <c r="H50" s="78"/>
      <c r="I50" s="78"/>
      <c r="J50" s="78"/>
      <c r="K50" s="67"/>
      <c r="L50" s="67"/>
      <c r="M50" s="67"/>
      <c r="N50" s="67"/>
      <c r="O50" s="67"/>
      <c r="P50" s="67"/>
    </row>
    <row r="51" spans="1:16" x14ac:dyDescent="0.25">
      <c r="A51" s="67"/>
      <c r="B51" s="78"/>
      <c r="C51" s="78"/>
      <c r="D51" s="78"/>
      <c r="E51" s="78"/>
      <c r="F51" s="78"/>
      <c r="G51" s="78"/>
      <c r="H51" s="78"/>
      <c r="I51" s="78"/>
      <c r="J51" s="78"/>
      <c r="K51" s="67"/>
      <c r="L51" s="67"/>
      <c r="M51" s="67"/>
      <c r="N51" s="67"/>
      <c r="O51" s="67"/>
      <c r="P51" s="67"/>
    </row>
    <row r="52" spans="1:16" x14ac:dyDescent="0.25">
      <c r="A52" s="67"/>
      <c r="B52" s="78"/>
      <c r="C52" s="78"/>
      <c r="D52" s="78"/>
      <c r="E52" s="78"/>
      <c r="F52" s="78"/>
      <c r="G52" s="78"/>
      <c r="H52" s="78"/>
      <c r="I52" s="78"/>
      <c r="J52" s="78"/>
      <c r="K52" s="67"/>
      <c r="L52" s="67"/>
      <c r="M52" s="67"/>
      <c r="N52" s="67"/>
      <c r="O52" s="67"/>
      <c r="P52" s="67"/>
    </row>
    <row r="53" spans="1:16" x14ac:dyDescent="0.25">
      <c r="B53" s="1"/>
      <c r="C53" s="1"/>
      <c r="D53" s="1"/>
      <c r="E53" s="1"/>
      <c r="F53" s="1"/>
      <c r="G53" s="1"/>
      <c r="H53" s="1"/>
      <c r="I53" s="1"/>
      <c r="J53" s="1"/>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78"/>
    </row>
    <row r="58" spans="1:16" x14ac:dyDescent="0.25">
      <c r="B58" s="1"/>
      <c r="C58" s="1"/>
      <c r="D58" s="1"/>
      <c r="E58" s="1"/>
      <c r="F58" s="1"/>
      <c r="G58" s="1"/>
      <c r="H58" s="1"/>
      <c r="I58" s="1"/>
      <c r="J58" s="78"/>
    </row>
    <row r="59" spans="1:16" x14ac:dyDescent="0.25">
      <c r="B59" s="1"/>
      <c r="C59" s="1"/>
      <c r="D59" s="1"/>
      <c r="E59" s="1"/>
      <c r="F59" s="1"/>
      <c r="G59" s="1"/>
      <c r="H59" s="1"/>
      <c r="I59" s="1"/>
      <c r="J59" s="78"/>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ht="18.75" x14ac:dyDescent="0.3">
      <c r="B70" s="1"/>
      <c r="C70" s="1"/>
      <c r="D70" s="255"/>
      <c r="E70" s="255"/>
      <c r="F70" s="255"/>
      <c r="G70" s="4"/>
      <c r="H70" s="1"/>
      <c r="I70" s="1"/>
      <c r="J70" s="1"/>
    </row>
    <row r="71" spans="2:10" x14ac:dyDescent="0.25">
      <c r="B71" s="1"/>
      <c r="C71" s="1"/>
      <c r="D71" s="1"/>
      <c r="E71" s="1"/>
      <c r="F71" s="1"/>
      <c r="G71" s="1"/>
      <c r="H71" s="1"/>
      <c r="I71" s="1"/>
      <c r="J71" s="1"/>
    </row>
    <row r="72" spans="2:10" x14ac:dyDescent="0.25">
      <c r="B72" s="252" t="str">
        <f>IF(G70="","",IF(G70="ниже базового",Лист1!B25,IF(G70="базовый",Лист1!B7,IF(G70="выше базового",Лист1!B15))))</f>
        <v/>
      </c>
      <c r="C72" s="252"/>
      <c r="D72" s="252"/>
      <c r="E72" s="252"/>
      <c r="F72" s="252"/>
      <c r="G72" s="252"/>
      <c r="H72" s="252"/>
      <c r="I72" s="252"/>
      <c r="J72" s="252"/>
    </row>
    <row r="73" spans="2:10" x14ac:dyDescent="0.25">
      <c r="B73" s="252"/>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1"/>
      <c r="C78" s="1"/>
      <c r="D78" s="1"/>
      <c r="E78" s="1"/>
      <c r="F78" s="1"/>
      <c r="G78" s="1"/>
      <c r="H78" s="1"/>
      <c r="I78" s="1"/>
      <c r="J78" s="1"/>
    </row>
    <row r="79" spans="2:10" x14ac:dyDescent="0.25">
      <c r="B79" s="1"/>
      <c r="C79" s="1"/>
      <c r="D79" s="1"/>
      <c r="E79" s="1"/>
      <c r="F79" s="1"/>
      <c r="G79" s="1"/>
      <c r="H79" s="1"/>
      <c r="I79" s="1"/>
      <c r="J79" s="1"/>
    </row>
    <row r="80" spans="2:10" x14ac:dyDescent="0.25">
      <c r="B80" s="1"/>
      <c r="C80" s="1"/>
      <c r="D80" s="1"/>
      <c r="E80" s="1"/>
      <c r="F80" s="1"/>
      <c r="G80" s="1"/>
      <c r="H80" s="1"/>
      <c r="I80" s="1"/>
      <c r="J80" s="1"/>
    </row>
  </sheetData>
  <sheetProtection password="CF46" sheet="1" scenarios="1" pivotTables="0"/>
  <mergeCells count="28">
    <mergeCell ref="B1:N1"/>
    <mergeCell ref="C2:M2"/>
    <mergeCell ref="C3:G3"/>
    <mergeCell ref="B37:M42"/>
    <mergeCell ref="B44:M47"/>
    <mergeCell ref="B24:G24"/>
    <mergeCell ref="B25:G25"/>
    <mergeCell ref="B26:G26"/>
    <mergeCell ref="B27:G27"/>
    <mergeCell ref="B28:G28"/>
    <mergeCell ref="B29:G29"/>
    <mergeCell ref="B30:G30"/>
    <mergeCell ref="B31:G31"/>
    <mergeCell ref="B18:G18"/>
    <mergeCell ref="B19:G19"/>
    <mergeCell ref="B21:G21"/>
    <mergeCell ref="D70:F70"/>
    <mergeCell ref="B72:J77"/>
    <mergeCell ref="C50:G50"/>
    <mergeCell ref="B32:G32"/>
    <mergeCell ref="B33:G33"/>
    <mergeCell ref="B34:G34"/>
    <mergeCell ref="B35:G35"/>
    <mergeCell ref="B22:G22"/>
    <mergeCell ref="B23:G23"/>
    <mergeCell ref="B20:G20"/>
    <mergeCell ref="H15:I15"/>
    <mergeCell ref="J15:K15"/>
  </mergeCells>
  <conditionalFormatting sqref="C13">
    <cfRule type="cellIs" dxfId="477" priority="20" operator="equal">
      <formula>5</formula>
    </cfRule>
    <cfRule type="cellIs" dxfId="476" priority="21" operator="equal">
      <formula>4</formula>
    </cfRule>
    <cfRule type="cellIs" dxfId="475" priority="22" operator="equal">
      <formula>3</formula>
    </cfRule>
    <cfRule type="cellIs" dxfId="474" priority="23" operator="equal">
      <formula>2</formula>
    </cfRule>
  </conditionalFormatting>
  <conditionalFormatting sqref="H19:H35">
    <cfRule type="cellIs" dxfId="473" priority="19" operator="equal">
      <formula>0</formula>
    </cfRule>
  </conditionalFormatting>
  <conditionalFormatting sqref="H19">
    <cfRule type="cellIs" dxfId="472" priority="18" operator="equal">
      <formula>4</formula>
    </cfRule>
  </conditionalFormatting>
  <conditionalFormatting sqref="H20">
    <cfRule type="cellIs" dxfId="471" priority="17" operator="equal">
      <formula>3</formula>
    </cfRule>
  </conditionalFormatting>
  <conditionalFormatting sqref="H21">
    <cfRule type="cellIs" dxfId="470" priority="16" operator="equal">
      <formula>3</formula>
    </cfRule>
  </conditionalFormatting>
  <conditionalFormatting sqref="H22">
    <cfRule type="cellIs" dxfId="469" priority="15" operator="equal">
      <formula>1</formula>
    </cfRule>
  </conditionalFormatting>
  <conditionalFormatting sqref="H23">
    <cfRule type="cellIs" dxfId="468" priority="14" operator="equal">
      <formula>3</formula>
    </cfRule>
  </conditionalFormatting>
  <conditionalFormatting sqref="H24">
    <cfRule type="cellIs" dxfId="467" priority="13" operator="equal">
      <formula>2</formula>
    </cfRule>
  </conditionalFormatting>
  <conditionalFormatting sqref="H25">
    <cfRule type="cellIs" dxfId="466" priority="12" operator="equal">
      <formula>1</formula>
    </cfRule>
  </conditionalFormatting>
  <conditionalFormatting sqref="H26">
    <cfRule type="cellIs" dxfId="465" priority="11" operator="equal">
      <formula>2</formula>
    </cfRule>
  </conditionalFormatting>
  <conditionalFormatting sqref="H27">
    <cfRule type="cellIs" dxfId="464" priority="10" operator="equal">
      <formula>3</formula>
    </cfRule>
  </conditionalFormatting>
  <conditionalFormatting sqref="H28">
    <cfRule type="cellIs" dxfId="463" priority="9" operator="equal">
      <formula>2</formula>
    </cfRule>
  </conditionalFormatting>
  <conditionalFormatting sqref="H29">
    <cfRule type="cellIs" dxfId="462" priority="8" operator="equal">
      <formula>1</formula>
    </cfRule>
  </conditionalFormatting>
  <conditionalFormatting sqref="H30">
    <cfRule type="cellIs" dxfId="461" priority="7" operator="equal">
      <formula>1</formula>
    </cfRule>
  </conditionalFormatting>
  <conditionalFormatting sqref="H31">
    <cfRule type="cellIs" dxfId="460" priority="6" operator="equal">
      <formula>2</formula>
    </cfRule>
  </conditionalFormatting>
  <conditionalFormatting sqref="H32">
    <cfRule type="cellIs" dxfId="459" priority="5" operator="equal">
      <formula>3</formula>
    </cfRule>
  </conditionalFormatting>
  <conditionalFormatting sqref="H33">
    <cfRule type="cellIs" dxfId="458" priority="4" operator="equal">
      <formula>3</formula>
    </cfRule>
  </conditionalFormatting>
  <conditionalFormatting sqref="H34">
    <cfRule type="cellIs" dxfId="457" priority="3" operator="equal">
      <formula>1</formula>
    </cfRule>
  </conditionalFormatting>
  <conditionalFormatting sqref="H35">
    <cfRule type="cellIs" dxfId="456" priority="2" operator="equal">
      <formula>3</formula>
    </cfRule>
  </conditionalFormatting>
  <conditionalFormatting sqref="J15:K15">
    <cfRule type="cellIs" dxfId="455" priority="1" operator="equal">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0"/>
  <sheetViews>
    <sheetView workbookViewId="0">
      <selection activeCell="P34" sqref="P34"/>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класса'!$B$9</f>
        <v>0</v>
      </c>
      <c r="C1" s="251"/>
      <c r="D1" s="251"/>
      <c r="E1" s="251"/>
      <c r="F1" s="251"/>
      <c r="G1" s="251"/>
      <c r="H1" s="251"/>
      <c r="I1" s="251"/>
      <c r="J1" s="251"/>
      <c r="K1" s="251"/>
      <c r="L1" s="251"/>
      <c r="M1" s="251"/>
      <c r="N1" s="251"/>
      <c r="O1" s="78"/>
      <c r="P1" s="67"/>
    </row>
    <row r="2" spans="1:16" ht="29.25" customHeight="1" x14ac:dyDescent="0.25">
      <c r="A2" s="78"/>
      <c r="B2" s="78"/>
      <c r="C2" s="250" t="s">
        <v>106</v>
      </c>
      <c r="D2" s="250"/>
      <c r="E2" s="250"/>
      <c r="F2" s="250"/>
      <c r="G2" s="250"/>
      <c r="H2" s="250"/>
      <c r="I2" s="250"/>
      <c r="J2" s="250"/>
      <c r="K2" s="250"/>
      <c r="L2" s="250"/>
      <c r="M2" s="250"/>
      <c r="N2" s="78"/>
      <c r="O2" s="78"/>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язык'!$AI$9</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язык'!$AK$9</f>
        <v>0</v>
      </c>
      <c r="D6" s="91">
        <v>3</v>
      </c>
      <c r="E6" s="92">
        <f t="shared" si="0"/>
        <v>0</v>
      </c>
      <c r="F6" s="78"/>
      <c r="G6" s="71"/>
      <c r="H6" s="85"/>
      <c r="I6" s="85"/>
      <c r="J6" s="85"/>
      <c r="K6" s="1"/>
      <c r="L6" s="1"/>
      <c r="M6" s="1"/>
      <c r="N6" s="78"/>
      <c r="O6" s="78"/>
      <c r="P6" s="67"/>
    </row>
    <row r="7" spans="1:16" ht="15.75" x14ac:dyDescent="0.25">
      <c r="A7" s="78"/>
      <c r="B7" s="3" t="s">
        <v>74</v>
      </c>
      <c r="C7" s="91">
        <f>'русский язык'!$Q$9</f>
        <v>0</v>
      </c>
      <c r="D7" s="91">
        <v>2</v>
      </c>
      <c r="E7" s="92">
        <f t="shared" si="0"/>
        <v>0</v>
      </c>
      <c r="F7" s="78"/>
      <c r="G7" s="86"/>
      <c r="H7" s="87"/>
      <c r="I7" s="87"/>
      <c r="J7" s="69"/>
      <c r="K7" s="1"/>
      <c r="L7" s="1"/>
      <c r="M7" s="1"/>
      <c r="N7" s="78"/>
      <c r="O7" s="78"/>
      <c r="P7" s="67"/>
    </row>
    <row r="8" spans="1:16" ht="15.75" x14ac:dyDescent="0.25">
      <c r="A8" s="78"/>
      <c r="B8" s="3" t="s">
        <v>75</v>
      </c>
      <c r="C8" s="91">
        <f>'русский язык'!$AJ$9</f>
        <v>0</v>
      </c>
      <c r="D8" s="91">
        <v>13</v>
      </c>
      <c r="E8" s="92">
        <f t="shared" si="0"/>
        <v>0</v>
      </c>
      <c r="F8" s="78"/>
      <c r="G8" s="86"/>
      <c r="H8" s="87"/>
      <c r="I8" s="87"/>
      <c r="J8" s="69"/>
      <c r="K8" s="1"/>
      <c r="L8" s="1"/>
      <c r="M8" s="1"/>
      <c r="N8" s="78"/>
      <c r="O8" s="78"/>
      <c r="P8" s="67"/>
    </row>
    <row r="9" spans="1:16" ht="15.75" x14ac:dyDescent="0.25">
      <c r="A9" s="78"/>
      <c r="B9" s="3" t="s">
        <v>76</v>
      </c>
      <c r="C9" s="91">
        <f>'русский язык'!$AL$9</f>
        <v>0</v>
      </c>
      <c r="D9" s="91">
        <v>4</v>
      </c>
      <c r="E9" s="92">
        <f t="shared" si="0"/>
        <v>0</v>
      </c>
      <c r="F9" s="78"/>
      <c r="G9" s="86"/>
      <c r="H9" s="87"/>
      <c r="I9" s="87"/>
      <c r="J9" s="69"/>
      <c r="K9" s="1"/>
      <c r="L9" s="1"/>
      <c r="M9" s="1"/>
      <c r="N9" s="78"/>
      <c r="O9" s="78"/>
      <c r="P9" s="67"/>
    </row>
    <row r="10" spans="1:16" ht="15.75" x14ac:dyDescent="0.25">
      <c r="A10" s="78"/>
      <c r="B10" s="3" t="s">
        <v>80</v>
      </c>
      <c r="C10" s="91">
        <f>'русский язык'!$AN$9</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язык'!$AM$9</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язык'!$Z$9</f>
        <v>0</v>
      </c>
      <c r="D13" s="87"/>
      <c r="E13" s="69"/>
      <c r="F13" s="78"/>
      <c r="G13" s="1"/>
      <c r="H13" s="1"/>
      <c r="I13" s="1"/>
      <c r="J13" s="1"/>
      <c r="K13" s="1"/>
      <c r="L13" s="1"/>
      <c r="M13" s="1"/>
      <c r="N13" s="78"/>
      <c r="O13" s="78"/>
      <c r="P13" s="67"/>
    </row>
    <row r="14" spans="1:16" ht="9" customHeight="1"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47" t="s">
        <v>68</v>
      </c>
      <c r="I15" s="247"/>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ht="10.5" customHeight="1"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29.25" customHeight="1" x14ac:dyDescent="0.25">
      <c r="A19" s="78"/>
      <c r="B19" s="222" t="s">
        <v>117</v>
      </c>
      <c r="C19" s="222"/>
      <c r="D19" s="222"/>
      <c r="E19" s="222"/>
      <c r="F19" s="222"/>
      <c r="G19" s="222"/>
      <c r="H19" s="111">
        <f>'русский язык'!$D$9</f>
        <v>0</v>
      </c>
      <c r="I19" s="108">
        <v>4</v>
      </c>
      <c r="J19" s="78"/>
      <c r="K19" s="78"/>
      <c r="L19" s="78"/>
      <c r="M19" s="78"/>
      <c r="N19" s="78"/>
      <c r="O19" s="78"/>
      <c r="P19" s="67"/>
    </row>
    <row r="20" spans="1:16" ht="30" customHeight="1" x14ac:dyDescent="0.25">
      <c r="A20" s="78"/>
      <c r="B20" s="222" t="s">
        <v>134</v>
      </c>
      <c r="C20" s="222"/>
      <c r="D20" s="222"/>
      <c r="E20" s="222"/>
      <c r="F20" s="222"/>
      <c r="G20" s="222"/>
      <c r="H20" s="111">
        <f>'русский язык'!$E$9</f>
        <v>0</v>
      </c>
      <c r="I20" s="108">
        <v>3</v>
      </c>
      <c r="J20" s="78"/>
      <c r="K20" s="78"/>
      <c r="L20" s="78"/>
      <c r="M20" s="78"/>
      <c r="N20" s="78"/>
      <c r="O20" s="78"/>
      <c r="P20" s="67"/>
    </row>
    <row r="21" spans="1:16" x14ac:dyDescent="0.25">
      <c r="A21" s="78"/>
      <c r="B21" s="259" t="s">
        <v>119</v>
      </c>
      <c r="C21" s="260"/>
      <c r="D21" s="260"/>
      <c r="E21" s="260"/>
      <c r="F21" s="260"/>
      <c r="G21" s="261"/>
      <c r="H21" s="110">
        <f>'русский язык'!$F$9</f>
        <v>0</v>
      </c>
      <c r="I21" s="108">
        <v>3</v>
      </c>
      <c r="J21" s="78"/>
      <c r="K21" s="78"/>
      <c r="L21" s="78"/>
      <c r="M21" s="78"/>
      <c r="N21" s="78"/>
      <c r="O21" s="78"/>
      <c r="P21" s="67"/>
    </row>
    <row r="22" spans="1:16" x14ac:dyDescent="0.25">
      <c r="A22" s="78"/>
      <c r="B22" s="249" t="s">
        <v>120</v>
      </c>
      <c r="C22" s="249"/>
      <c r="D22" s="249"/>
      <c r="E22" s="249"/>
      <c r="F22" s="249"/>
      <c r="G22" s="249"/>
      <c r="H22" s="110">
        <f>'русский язык'!$G$9</f>
        <v>0</v>
      </c>
      <c r="I22" s="108">
        <v>1</v>
      </c>
      <c r="J22" s="78"/>
      <c r="K22" s="78"/>
      <c r="L22" s="78"/>
      <c r="M22" s="78"/>
      <c r="N22" s="78"/>
      <c r="O22" s="78"/>
      <c r="P22" s="67"/>
    </row>
    <row r="23" spans="1:16" x14ac:dyDescent="0.25">
      <c r="A23" s="78"/>
      <c r="B23" s="249" t="s">
        <v>136</v>
      </c>
      <c r="C23" s="249"/>
      <c r="D23" s="249"/>
      <c r="E23" s="249"/>
      <c r="F23" s="249"/>
      <c r="G23" s="249"/>
      <c r="H23" s="110">
        <f>'русский язык'!$H$9</f>
        <v>0</v>
      </c>
      <c r="I23" s="108">
        <v>3</v>
      </c>
      <c r="J23" s="78"/>
      <c r="K23" s="78"/>
      <c r="L23" s="78"/>
      <c r="M23" s="78"/>
      <c r="N23" s="78"/>
      <c r="O23" s="78"/>
      <c r="P23" s="67"/>
    </row>
    <row r="24" spans="1:16" x14ac:dyDescent="0.25">
      <c r="A24" s="78"/>
      <c r="B24" s="249" t="s">
        <v>135</v>
      </c>
      <c r="C24" s="249"/>
      <c r="D24" s="249"/>
      <c r="E24" s="249"/>
      <c r="F24" s="249"/>
      <c r="G24" s="249"/>
      <c r="H24" s="110">
        <f>'русский язык'!$J$9</f>
        <v>0</v>
      </c>
      <c r="I24" s="108">
        <v>2</v>
      </c>
      <c r="J24" s="78"/>
      <c r="K24" s="78"/>
      <c r="L24" s="78"/>
      <c r="M24" s="78"/>
      <c r="N24" s="78"/>
      <c r="O24" s="78"/>
      <c r="P24" s="67"/>
    </row>
    <row r="25" spans="1:16" x14ac:dyDescent="0.25">
      <c r="A25" s="78"/>
      <c r="B25" s="249" t="s">
        <v>123</v>
      </c>
      <c r="C25" s="249"/>
      <c r="D25" s="249"/>
      <c r="E25" s="249"/>
      <c r="F25" s="249"/>
      <c r="G25" s="249"/>
      <c r="H25" s="110">
        <f>'русский язык'!$K$9</f>
        <v>0</v>
      </c>
      <c r="I25" s="108">
        <v>1</v>
      </c>
      <c r="J25" s="78"/>
      <c r="K25" s="78"/>
      <c r="L25" s="78"/>
      <c r="M25" s="78"/>
      <c r="N25" s="78"/>
      <c r="O25" s="78"/>
      <c r="P25" s="67"/>
    </row>
    <row r="26" spans="1:16" x14ac:dyDescent="0.25">
      <c r="A26" s="78"/>
      <c r="B26" s="222" t="s">
        <v>124</v>
      </c>
      <c r="C26" s="222"/>
      <c r="D26" s="222"/>
      <c r="E26" s="222"/>
      <c r="F26" s="222"/>
      <c r="G26" s="222"/>
      <c r="H26" s="110">
        <f>'русский язык'!$L$9</f>
        <v>0</v>
      </c>
      <c r="I26" s="108">
        <v>2</v>
      </c>
      <c r="J26" s="78"/>
      <c r="K26" s="78"/>
      <c r="L26" s="78"/>
      <c r="M26" s="78"/>
      <c r="N26" s="78"/>
      <c r="O26" s="78"/>
      <c r="P26" s="67"/>
    </row>
    <row r="27" spans="1:16" x14ac:dyDescent="0.25">
      <c r="A27" s="78"/>
      <c r="B27" s="249" t="s">
        <v>125</v>
      </c>
      <c r="C27" s="249"/>
      <c r="D27" s="249"/>
      <c r="E27" s="249"/>
      <c r="F27" s="249"/>
      <c r="G27" s="249"/>
      <c r="H27" s="110">
        <f>'русский язык'!$M$9</f>
        <v>0</v>
      </c>
      <c r="I27" s="108">
        <v>3</v>
      </c>
      <c r="J27" s="78"/>
      <c r="K27" s="78"/>
      <c r="L27" s="78"/>
      <c r="M27" s="78"/>
      <c r="N27" s="78"/>
      <c r="O27" s="78"/>
      <c r="P27" s="67"/>
    </row>
    <row r="28" spans="1:16" x14ac:dyDescent="0.25">
      <c r="A28" s="78"/>
      <c r="B28" s="249" t="s">
        <v>126</v>
      </c>
      <c r="C28" s="249"/>
      <c r="D28" s="249"/>
      <c r="E28" s="249"/>
      <c r="F28" s="249"/>
      <c r="G28" s="249"/>
      <c r="H28" s="110">
        <f>'русский язык'!$N$9</f>
        <v>0</v>
      </c>
      <c r="I28" s="108">
        <v>2</v>
      </c>
      <c r="J28" s="78"/>
      <c r="K28" s="78"/>
      <c r="L28" s="78"/>
      <c r="M28" s="78"/>
      <c r="N28" s="78"/>
      <c r="O28" s="78"/>
      <c r="P28" s="67"/>
    </row>
    <row r="29" spans="1:16" x14ac:dyDescent="0.25">
      <c r="A29" s="78"/>
      <c r="B29" s="249" t="s">
        <v>127</v>
      </c>
      <c r="C29" s="249"/>
      <c r="D29" s="249"/>
      <c r="E29" s="249"/>
      <c r="F29" s="249"/>
      <c r="G29" s="249"/>
      <c r="H29" s="110">
        <f>'русский язык'!$O$9</f>
        <v>0</v>
      </c>
      <c r="I29" s="108">
        <v>1</v>
      </c>
      <c r="J29" s="78"/>
      <c r="K29" s="78"/>
      <c r="L29" s="78"/>
      <c r="M29" s="78"/>
      <c r="N29" s="78"/>
      <c r="O29" s="78"/>
      <c r="P29" s="67"/>
    </row>
    <row r="30" spans="1:16" x14ac:dyDescent="0.25">
      <c r="A30" s="78"/>
      <c r="B30" s="249" t="s">
        <v>128</v>
      </c>
      <c r="C30" s="249"/>
      <c r="D30" s="249"/>
      <c r="E30" s="249"/>
      <c r="F30" s="249"/>
      <c r="G30" s="249"/>
      <c r="H30" s="110">
        <f>'русский язык'!$P$9</f>
        <v>0</v>
      </c>
      <c r="I30" s="108">
        <v>1</v>
      </c>
      <c r="J30" s="78"/>
      <c r="K30" s="78"/>
      <c r="L30" s="78"/>
      <c r="M30" s="78"/>
      <c r="N30" s="78"/>
      <c r="O30" s="78"/>
      <c r="P30" s="67"/>
    </row>
    <row r="31" spans="1:16" x14ac:dyDescent="0.25">
      <c r="A31" s="78"/>
      <c r="B31" s="249" t="s">
        <v>129</v>
      </c>
      <c r="C31" s="249"/>
      <c r="D31" s="249"/>
      <c r="E31" s="249"/>
      <c r="F31" s="249"/>
      <c r="G31" s="249"/>
      <c r="H31" s="110">
        <f>'русский язык'!$Q$9</f>
        <v>0</v>
      </c>
      <c r="I31" s="108">
        <v>2</v>
      </c>
      <c r="J31" s="78"/>
      <c r="K31" s="78"/>
      <c r="L31" s="78"/>
      <c r="M31" s="78"/>
      <c r="N31" s="78"/>
      <c r="O31" s="78"/>
      <c r="P31" s="67"/>
    </row>
    <row r="32" spans="1:16" x14ac:dyDescent="0.25">
      <c r="A32" s="78"/>
      <c r="B32" s="222" t="s">
        <v>130</v>
      </c>
      <c r="C32" s="222"/>
      <c r="D32" s="222"/>
      <c r="E32" s="222"/>
      <c r="F32" s="222"/>
      <c r="G32" s="222"/>
      <c r="H32" s="110">
        <f>'русский язык'!$R$9</f>
        <v>0</v>
      </c>
      <c r="I32" s="108">
        <v>3</v>
      </c>
      <c r="J32" s="78"/>
      <c r="K32" s="78"/>
      <c r="L32" s="78"/>
      <c r="M32" s="78"/>
      <c r="N32" s="78"/>
      <c r="O32" s="78"/>
      <c r="P32" s="67"/>
    </row>
    <row r="33" spans="1:16" x14ac:dyDescent="0.25">
      <c r="A33" s="78"/>
      <c r="B33" s="222" t="s">
        <v>131</v>
      </c>
      <c r="C33" s="222"/>
      <c r="D33" s="222"/>
      <c r="E33" s="222"/>
      <c r="F33" s="222"/>
      <c r="G33" s="222"/>
      <c r="H33" s="110">
        <f>'русский язык'!$S$9</f>
        <v>0</v>
      </c>
      <c r="I33" s="108">
        <v>3</v>
      </c>
      <c r="J33" s="78"/>
      <c r="K33" s="78"/>
      <c r="L33" s="78"/>
      <c r="M33" s="78"/>
      <c r="N33" s="78"/>
      <c r="O33" s="78"/>
      <c r="P33" s="67"/>
    </row>
    <row r="34" spans="1:16" x14ac:dyDescent="0.25">
      <c r="A34" s="78"/>
      <c r="B34" s="249" t="s">
        <v>132</v>
      </c>
      <c r="C34" s="249"/>
      <c r="D34" s="249"/>
      <c r="E34" s="249"/>
      <c r="F34" s="249"/>
      <c r="G34" s="249"/>
      <c r="H34" s="110">
        <f>'русский язык'!$T$9</f>
        <v>0</v>
      </c>
      <c r="I34" s="108">
        <v>1</v>
      </c>
      <c r="J34" s="78"/>
      <c r="K34" s="78"/>
      <c r="L34" s="78"/>
      <c r="M34" s="78"/>
      <c r="N34" s="78"/>
      <c r="O34" s="78"/>
      <c r="P34" s="67"/>
    </row>
    <row r="35" spans="1:16" ht="30" customHeight="1" x14ac:dyDescent="0.25">
      <c r="A35" s="78"/>
      <c r="B35" s="222" t="s">
        <v>133</v>
      </c>
      <c r="C35" s="222"/>
      <c r="D35" s="222"/>
      <c r="E35" s="222"/>
      <c r="F35" s="222"/>
      <c r="G35" s="222"/>
      <c r="H35" s="111">
        <f>'русский язык'!$U$9</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язык'!$BX$9</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97" t="str">
        <f>IF(B44="","",IF(C13=5,"Обратить внимание на:",IF(C13=4,"Обратить внимание на:","Не усвоены:")))</f>
        <v/>
      </c>
      <c r="C43" s="78"/>
      <c r="D43" s="78"/>
      <c r="E43" s="78"/>
      <c r="F43" s="78"/>
      <c r="G43" s="78"/>
      <c r="H43" s="78"/>
      <c r="I43" s="78"/>
      <c r="J43" s="78"/>
      <c r="K43" s="78"/>
      <c r="L43" s="78"/>
      <c r="M43" s="78"/>
      <c r="N43" s="78"/>
      <c r="O43" s="78"/>
      <c r="P43" s="67"/>
    </row>
    <row r="44" spans="1:16" x14ac:dyDescent="0.25">
      <c r="A44" s="78"/>
      <c r="B44" s="256" t="str">
        <f>'русский язык'!$BY$9</f>
        <v/>
      </c>
      <c r="C44" s="256"/>
      <c r="D44" s="256"/>
      <c r="E44" s="256"/>
      <c r="F44" s="256"/>
      <c r="G44" s="256"/>
      <c r="H44" s="256"/>
      <c r="I44" s="256"/>
      <c r="J44" s="256"/>
      <c r="K44" s="256"/>
      <c r="L44" s="256"/>
      <c r="M44" s="256"/>
      <c r="N44" s="78"/>
      <c r="O44" s="78"/>
      <c r="P44" s="67"/>
    </row>
    <row r="45" spans="1:16" x14ac:dyDescent="0.25">
      <c r="A45" s="78"/>
      <c r="B45" s="256"/>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78"/>
      <c r="C48" s="78"/>
      <c r="D48" s="78"/>
      <c r="E48" s="78"/>
      <c r="F48" s="78"/>
      <c r="G48" s="78"/>
      <c r="H48" s="78"/>
      <c r="I48" s="78"/>
      <c r="J48" s="78"/>
      <c r="K48" s="78"/>
      <c r="L48" s="78"/>
      <c r="M48" s="78"/>
      <c r="N48" s="78"/>
      <c r="O48" s="78"/>
      <c r="P48" s="67"/>
    </row>
    <row r="49" spans="1:16" x14ac:dyDescent="0.25">
      <c r="A49" s="78"/>
      <c r="B49" s="78"/>
      <c r="C49" s="78"/>
      <c r="D49" s="78"/>
      <c r="E49" s="78"/>
      <c r="F49" s="78"/>
      <c r="G49" s="78"/>
      <c r="H49" s="78"/>
      <c r="I49" s="78"/>
      <c r="J49" s="78"/>
      <c r="K49" s="78"/>
      <c r="L49" s="78"/>
      <c r="M49" s="78"/>
      <c r="N49" s="78"/>
      <c r="O49" s="78"/>
      <c r="P49" s="67"/>
    </row>
    <row r="50" spans="1:16" ht="21" x14ac:dyDescent="0.35">
      <c r="A50" s="78"/>
      <c r="B50" s="78"/>
      <c r="C50" s="254"/>
      <c r="D50" s="254"/>
      <c r="E50" s="254"/>
      <c r="F50" s="254"/>
      <c r="G50" s="254"/>
      <c r="H50" s="78"/>
      <c r="I50" s="78"/>
      <c r="J50" s="78"/>
      <c r="K50" s="78"/>
      <c r="L50" s="78"/>
      <c r="M50" s="78"/>
      <c r="N50" s="78"/>
      <c r="O50" s="78"/>
      <c r="P50" s="67"/>
    </row>
    <row r="51" spans="1:16" x14ac:dyDescent="0.25">
      <c r="A51" s="78"/>
      <c r="B51" s="78"/>
      <c r="C51" s="78"/>
      <c r="D51" s="78"/>
      <c r="E51" s="78"/>
      <c r="F51" s="78"/>
      <c r="G51" s="78"/>
      <c r="H51" s="78"/>
      <c r="I51" s="78"/>
      <c r="J51" s="78"/>
      <c r="K51" s="78"/>
      <c r="L51" s="78"/>
      <c r="M51" s="78"/>
      <c r="N51" s="78"/>
      <c r="O51" s="78"/>
      <c r="P51" s="67"/>
    </row>
    <row r="52" spans="1:16" x14ac:dyDescent="0.25">
      <c r="A52" s="67"/>
      <c r="B52" s="78"/>
      <c r="C52" s="78"/>
      <c r="D52" s="78"/>
      <c r="E52" s="78"/>
      <c r="F52" s="78"/>
      <c r="G52" s="78"/>
      <c r="H52" s="78"/>
      <c r="I52" s="78"/>
      <c r="J52" s="78"/>
      <c r="K52" s="67"/>
      <c r="L52" s="67"/>
      <c r="M52" s="67"/>
      <c r="N52" s="67"/>
      <c r="O52" s="67"/>
      <c r="P52" s="67"/>
    </row>
    <row r="53" spans="1:16" x14ac:dyDescent="0.25">
      <c r="B53" s="1"/>
      <c r="C53" s="1"/>
      <c r="D53" s="1"/>
      <c r="E53" s="1"/>
      <c r="F53" s="1"/>
      <c r="G53" s="1"/>
      <c r="H53" s="1"/>
      <c r="I53" s="1"/>
      <c r="J53" s="1"/>
    </row>
    <row r="54" spans="1:16" x14ac:dyDescent="0.25">
      <c r="B54" s="1"/>
      <c r="C54" s="1"/>
      <c r="D54" s="1"/>
      <c r="E54" s="1"/>
      <c r="F54" s="1"/>
      <c r="G54" s="1"/>
      <c r="H54" s="1"/>
      <c r="I54" s="1"/>
      <c r="J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ht="18.75" x14ac:dyDescent="0.3">
      <c r="B70" s="1"/>
      <c r="C70" s="1"/>
      <c r="D70" s="255"/>
      <c r="E70" s="255"/>
      <c r="F70" s="255"/>
      <c r="G70" s="4"/>
      <c r="H70" s="1"/>
      <c r="I70" s="1"/>
      <c r="J70" s="1"/>
    </row>
    <row r="71" spans="2:10" x14ac:dyDescent="0.25">
      <c r="B71" s="1"/>
      <c r="C71" s="1"/>
      <c r="D71" s="1"/>
      <c r="E71" s="1"/>
      <c r="F71" s="1"/>
      <c r="G71" s="1"/>
      <c r="H71" s="1"/>
      <c r="I71" s="1"/>
      <c r="J71" s="1"/>
    </row>
    <row r="72" spans="2:10" x14ac:dyDescent="0.25">
      <c r="B72" s="252" t="str">
        <f>IF(G70="","",IF(G70="ниже базового",Лист1!B25,IF(G70="базовый",Лист1!B7,IF(G70="выше базового",Лист1!B15))))</f>
        <v/>
      </c>
      <c r="C72" s="252"/>
      <c r="D72" s="252"/>
      <c r="E72" s="252"/>
      <c r="F72" s="252"/>
      <c r="G72" s="252"/>
      <c r="H72" s="252"/>
      <c r="I72" s="252"/>
      <c r="J72" s="252"/>
    </row>
    <row r="73" spans="2:10" x14ac:dyDescent="0.25">
      <c r="B73" s="252"/>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1"/>
      <c r="C78" s="1"/>
      <c r="D78" s="1"/>
      <c r="E78" s="1"/>
      <c r="F78" s="1"/>
      <c r="G78" s="1"/>
      <c r="H78" s="1"/>
      <c r="I78" s="1"/>
      <c r="J78" s="1"/>
    </row>
    <row r="79" spans="2:10" x14ac:dyDescent="0.25">
      <c r="B79" s="1"/>
      <c r="C79" s="1"/>
      <c r="D79" s="1"/>
      <c r="E79" s="1"/>
      <c r="F79" s="1"/>
      <c r="G79" s="1"/>
      <c r="H79" s="1"/>
      <c r="I79" s="1"/>
      <c r="J79" s="1"/>
    </row>
    <row r="80" spans="2:10" x14ac:dyDescent="0.25">
      <c r="B80" s="1"/>
      <c r="C80" s="1"/>
      <c r="D80" s="1"/>
      <c r="E80" s="1"/>
      <c r="F80" s="1"/>
      <c r="G80" s="1"/>
      <c r="H80" s="1"/>
      <c r="I80" s="1"/>
      <c r="J80" s="1"/>
    </row>
  </sheetData>
  <sheetProtection password="CF46" sheet="1" scenarios="1" pivotTables="0"/>
  <mergeCells count="28">
    <mergeCell ref="D70:F70"/>
    <mergeCell ref="B72:J77"/>
    <mergeCell ref="B1:N1"/>
    <mergeCell ref="C2:M2"/>
    <mergeCell ref="C3:G3"/>
    <mergeCell ref="B37:M42"/>
    <mergeCell ref="B44:M47"/>
    <mergeCell ref="C50:G50"/>
    <mergeCell ref="B18:G18"/>
    <mergeCell ref="B19:G19"/>
    <mergeCell ref="B20:G20"/>
    <mergeCell ref="B21:G21"/>
    <mergeCell ref="B22:G22"/>
    <mergeCell ref="B23:G23"/>
    <mergeCell ref="B24:G24"/>
    <mergeCell ref="B25:G25"/>
    <mergeCell ref="B34:G34"/>
    <mergeCell ref="B35:G35"/>
    <mergeCell ref="B26:G26"/>
    <mergeCell ref="B27:G27"/>
    <mergeCell ref="B28:G28"/>
    <mergeCell ref="B29:G29"/>
    <mergeCell ref="B30:G30"/>
    <mergeCell ref="H15:I15"/>
    <mergeCell ref="J15:K15"/>
    <mergeCell ref="B31:G31"/>
    <mergeCell ref="B32:G32"/>
    <mergeCell ref="B33:G33"/>
  </mergeCells>
  <conditionalFormatting sqref="C13">
    <cfRule type="cellIs" dxfId="454" priority="20" operator="equal">
      <formula>5</formula>
    </cfRule>
    <cfRule type="cellIs" dxfId="453" priority="21" operator="equal">
      <formula>4</formula>
    </cfRule>
    <cfRule type="cellIs" dxfId="452" priority="22" operator="equal">
      <formula>3</formula>
    </cfRule>
    <cfRule type="cellIs" dxfId="451" priority="23" operator="equal">
      <formula>2</formula>
    </cfRule>
  </conditionalFormatting>
  <conditionalFormatting sqref="H19:H35">
    <cfRule type="cellIs" dxfId="450" priority="19" operator="equal">
      <formula>0</formula>
    </cfRule>
  </conditionalFormatting>
  <conditionalFormatting sqref="H19">
    <cfRule type="cellIs" dxfId="449" priority="18" operator="equal">
      <formula>4</formula>
    </cfRule>
  </conditionalFormatting>
  <conditionalFormatting sqref="H20">
    <cfRule type="cellIs" dxfId="448" priority="17" operator="equal">
      <formula>3</formula>
    </cfRule>
  </conditionalFormatting>
  <conditionalFormatting sqref="H21">
    <cfRule type="cellIs" dxfId="447" priority="16" operator="equal">
      <formula>3</formula>
    </cfRule>
  </conditionalFormatting>
  <conditionalFormatting sqref="H22">
    <cfRule type="cellIs" dxfId="446" priority="15" operator="equal">
      <formula>1</formula>
    </cfRule>
  </conditionalFormatting>
  <conditionalFormatting sqref="H23">
    <cfRule type="cellIs" dxfId="445" priority="14" operator="equal">
      <formula>3</formula>
    </cfRule>
  </conditionalFormatting>
  <conditionalFormatting sqref="H24">
    <cfRule type="cellIs" dxfId="444" priority="13" operator="equal">
      <formula>2</formula>
    </cfRule>
  </conditionalFormatting>
  <conditionalFormatting sqref="H25">
    <cfRule type="cellIs" dxfId="443" priority="12" operator="equal">
      <formula>1</formula>
    </cfRule>
  </conditionalFormatting>
  <conditionalFormatting sqref="H26">
    <cfRule type="cellIs" dxfId="442" priority="11" operator="equal">
      <formula>2</formula>
    </cfRule>
  </conditionalFormatting>
  <conditionalFormatting sqref="H27">
    <cfRule type="cellIs" dxfId="441" priority="10" operator="equal">
      <formula>3</formula>
    </cfRule>
  </conditionalFormatting>
  <conditionalFormatting sqref="H28">
    <cfRule type="cellIs" dxfId="440" priority="9" operator="equal">
      <formula>2</formula>
    </cfRule>
  </conditionalFormatting>
  <conditionalFormatting sqref="H29">
    <cfRule type="cellIs" dxfId="439" priority="8" operator="equal">
      <formula>1</formula>
    </cfRule>
  </conditionalFormatting>
  <conditionalFormatting sqref="H30">
    <cfRule type="cellIs" dxfId="438" priority="7" operator="equal">
      <formula>1</formula>
    </cfRule>
  </conditionalFormatting>
  <conditionalFormatting sqref="H31">
    <cfRule type="cellIs" dxfId="437" priority="6" operator="equal">
      <formula>2</formula>
    </cfRule>
  </conditionalFormatting>
  <conditionalFormatting sqref="H32">
    <cfRule type="cellIs" dxfId="436" priority="5" operator="equal">
      <formula>3</formula>
    </cfRule>
  </conditionalFormatting>
  <conditionalFormatting sqref="H33">
    <cfRule type="cellIs" dxfId="435" priority="4" operator="equal">
      <formula>3</formula>
    </cfRule>
  </conditionalFormatting>
  <conditionalFormatting sqref="H34">
    <cfRule type="cellIs" dxfId="434" priority="3" operator="equal">
      <formula>1</formula>
    </cfRule>
  </conditionalFormatting>
  <conditionalFormatting sqref="H35">
    <cfRule type="cellIs" dxfId="433" priority="2" operator="equal">
      <formula>3</formula>
    </cfRule>
  </conditionalFormatting>
  <conditionalFormatting sqref="J15:K15">
    <cfRule type="cellIs" dxfId="432" priority="1" operator="equal">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81"/>
  <sheetViews>
    <sheetView topLeftCell="A7" workbookViewId="0">
      <selection activeCell="P10" sqref="P10"/>
    </sheetView>
  </sheetViews>
  <sheetFormatPr defaultRowHeight="15" x14ac:dyDescent="0.25"/>
  <cols>
    <col min="1" max="1" width="5.28515625" customWidth="1"/>
    <col min="2" max="2" width="36.7109375" customWidth="1"/>
    <col min="7" max="7" width="8.7109375" customWidth="1"/>
  </cols>
  <sheetData>
    <row r="1" spans="1:16" ht="39" customHeight="1" x14ac:dyDescent="0.25">
      <c r="A1" s="78"/>
      <c r="B1" s="251">
        <f>'список класса'!$B$10</f>
        <v>0</v>
      </c>
      <c r="C1" s="251"/>
      <c r="D1" s="251"/>
      <c r="E1" s="251"/>
      <c r="F1" s="251"/>
      <c r="G1" s="251"/>
      <c r="H1" s="251"/>
      <c r="I1" s="251"/>
      <c r="J1" s="251"/>
      <c r="K1" s="251"/>
      <c r="L1" s="251"/>
      <c r="M1" s="251"/>
      <c r="N1" s="251"/>
      <c r="O1" s="67"/>
      <c r="P1" s="67"/>
    </row>
    <row r="2" spans="1:16" ht="29.25" customHeight="1" x14ac:dyDescent="0.25">
      <c r="A2" s="78"/>
      <c r="B2" s="78"/>
      <c r="C2" s="250" t="s">
        <v>106</v>
      </c>
      <c r="D2" s="250"/>
      <c r="E2" s="250"/>
      <c r="F2" s="250"/>
      <c r="G2" s="250"/>
      <c r="H2" s="250"/>
      <c r="I2" s="250"/>
      <c r="J2" s="250"/>
      <c r="K2" s="250"/>
      <c r="L2" s="250"/>
      <c r="M2" s="250"/>
      <c r="N2" s="78"/>
      <c r="O2" s="67"/>
      <c r="P2" s="67"/>
    </row>
    <row r="3" spans="1:16" ht="21" x14ac:dyDescent="0.35">
      <c r="A3" s="78"/>
      <c r="B3" s="78"/>
      <c r="C3" s="253"/>
      <c r="D3" s="253"/>
      <c r="E3" s="253"/>
      <c r="F3" s="253"/>
      <c r="G3" s="253"/>
      <c r="H3" s="78"/>
      <c r="I3" s="78"/>
      <c r="J3" s="78"/>
      <c r="K3" s="78"/>
      <c r="L3" s="78"/>
      <c r="M3" s="78"/>
      <c r="N3" s="78"/>
      <c r="O3" s="78"/>
      <c r="P3" s="67"/>
    </row>
    <row r="4" spans="1:16" ht="16.5" customHeight="1" x14ac:dyDescent="0.35">
      <c r="A4" s="78"/>
      <c r="B4" s="88"/>
      <c r="C4" s="89" t="s">
        <v>13</v>
      </c>
      <c r="D4" s="89" t="s">
        <v>3</v>
      </c>
      <c r="E4" s="89" t="s">
        <v>4</v>
      </c>
      <c r="F4" s="98"/>
      <c r="G4" s="2"/>
      <c r="H4" s="2"/>
      <c r="I4" s="1"/>
      <c r="J4" s="1"/>
      <c r="K4" s="1"/>
      <c r="L4" s="1"/>
      <c r="M4" s="1"/>
      <c r="N4" s="78"/>
      <c r="O4" s="78"/>
      <c r="P4" s="67"/>
    </row>
    <row r="5" spans="1:16" ht="15.75" x14ac:dyDescent="0.25">
      <c r="A5" s="78"/>
      <c r="B5" s="3" t="s">
        <v>57</v>
      </c>
      <c r="C5" s="91">
        <f>'русский язык'!$AI$10</f>
        <v>0</v>
      </c>
      <c r="D5" s="91">
        <v>7</v>
      </c>
      <c r="E5" s="92">
        <f t="shared" ref="E5:E11" si="0">C5/D5</f>
        <v>0</v>
      </c>
      <c r="F5" s="78"/>
      <c r="G5" s="71"/>
      <c r="H5" s="85"/>
      <c r="I5" s="85"/>
      <c r="J5" s="85"/>
      <c r="K5" s="1"/>
      <c r="L5" s="1"/>
      <c r="M5" s="1"/>
      <c r="N5" s="78"/>
      <c r="O5" s="78"/>
      <c r="P5" s="67"/>
    </row>
    <row r="6" spans="1:16" ht="15.75" x14ac:dyDescent="0.25">
      <c r="A6" s="78"/>
      <c r="B6" s="3" t="s">
        <v>73</v>
      </c>
      <c r="C6" s="91">
        <f>'русский язык'!$AK$10</f>
        <v>0</v>
      </c>
      <c r="D6" s="91">
        <v>3</v>
      </c>
      <c r="E6" s="92">
        <f t="shared" si="0"/>
        <v>0</v>
      </c>
      <c r="F6" s="78"/>
      <c r="G6" s="71"/>
      <c r="H6" s="85"/>
      <c r="I6" s="85"/>
      <c r="J6" s="85"/>
      <c r="K6" s="1"/>
      <c r="L6" s="1"/>
      <c r="M6" s="1"/>
      <c r="N6" s="78"/>
      <c r="O6" s="78"/>
      <c r="P6" s="67"/>
    </row>
    <row r="7" spans="1:16" ht="15.75" x14ac:dyDescent="0.25">
      <c r="A7" s="78"/>
      <c r="B7" s="3" t="s">
        <v>74</v>
      </c>
      <c r="C7" s="91">
        <f>'русский язык'!$Q$10</f>
        <v>0</v>
      </c>
      <c r="D7" s="91">
        <v>2</v>
      </c>
      <c r="E7" s="92">
        <f t="shared" si="0"/>
        <v>0</v>
      </c>
      <c r="F7" s="78"/>
      <c r="G7" s="86"/>
      <c r="H7" s="87"/>
      <c r="I7" s="87"/>
      <c r="J7" s="69"/>
      <c r="K7" s="1"/>
      <c r="L7" s="1"/>
      <c r="M7" s="1"/>
      <c r="N7" s="78"/>
      <c r="O7" s="78"/>
      <c r="P7" s="67"/>
    </row>
    <row r="8" spans="1:16" ht="15.75" x14ac:dyDescent="0.25">
      <c r="A8" s="78"/>
      <c r="B8" s="3" t="s">
        <v>75</v>
      </c>
      <c r="C8" s="91">
        <f>'русский язык'!$AJ$10</f>
        <v>0</v>
      </c>
      <c r="D8" s="91">
        <v>13</v>
      </c>
      <c r="E8" s="92">
        <f t="shared" si="0"/>
        <v>0</v>
      </c>
      <c r="F8" s="78"/>
      <c r="G8" s="86"/>
      <c r="H8" s="87"/>
      <c r="I8" s="87"/>
      <c r="J8" s="69"/>
      <c r="K8" s="1"/>
      <c r="L8" s="1"/>
      <c r="M8" s="1"/>
      <c r="N8" s="78"/>
      <c r="O8" s="78"/>
      <c r="P8" s="67"/>
    </row>
    <row r="9" spans="1:16" ht="15.75" x14ac:dyDescent="0.25">
      <c r="A9" s="78"/>
      <c r="B9" s="3" t="s">
        <v>76</v>
      </c>
      <c r="C9" s="91">
        <f>'русский язык'!$AL$10</f>
        <v>0</v>
      </c>
      <c r="D9" s="91">
        <v>4</v>
      </c>
      <c r="E9" s="92">
        <f t="shared" si="0"/>
        <v>0</v>
      </c>
      <c r="F9" s="78"/>
      <c r="G9" s="86"/>
      <c r="H9" s="87"/>
      <c r="I9" s="87"/>
      <c r="J9" s="69"/>
      <c r="K9" s="1"/>
      <c r="L9" s="1"/>
      <c r="M9" s="1"/>
      <c r="N9" s="78"/>
      <c r="O9" s="78"/>
      <c r="P9" s="67"/>
    </row>
    <row r="10" spans="1:16" ht="15.75" x14ac:dyDescent="0.25">
      <c r="A10" s="78"/>
      <c r="B10" s="3" t="s">
        <v>80</v>
      </c>
      <c r="C10" s="91">
        <f>'русский язык'!$AN$10</f>
        <v>0</v>
      </c>
      <c r="D10" s="91">
        <v>2</v>
      </c>
      <c r="E10" s="92">
        <f t="shared" si="0"/>
        <v>0</v>
      </c>
      <c r="F10" s="78"/>
      <c r="G10" s="78"/>
      <c r="H10" s="78"/>
      <c r="I10" s="78"/>
      <c r="J10" s="78"/>
      <c r="K10" s="1"/>
      <c r="L10" s="1"/>
      <c r="M10" s="1"/>
      <c r="N10" s="78"/>
      <c r="O10" s="78"/>
      <c r="P10" s="67"/>
    </row>
    <row r="11" spans="1:16" ht="15.75" x14ac:dyDescent="0.25">
      <c r="A11" s="78"/>
      <c r="B11" s="84" t="s">
        <v>81</v>
      </c>
      <c r="C11" s="91">
        <f>'русский язык'!$AM$10</f>
        <v>0</v>
      </c>
      <c r="D11" s="91">
        <v>7</v>
      </c>
      <c r="E11" s="92">
        <f t="shared" si="0"/>
        <v>0</v>
      </c>
      <c r="F11" s="78"/>
      <c r="G11" s="1"/>
      <c r="H11" s="1"/>
      <c r="I11" s="1"/>
      <c r="J11" s="1"/>
      <c r="K11" s="1"/>
      <c r="L11" s="1"/>
      <c r="M11" s="1"/>
      <c r="N11" s="78"/>
      <c r="O11" s="78"/>
      <c r="P11" s="67"/>
    </row>
    <row r="12" spans="1:16" ht="15.75" x14ac:dyDescent="0.25">
      <c r="A12" s="78"/>
      <c r="B12" s="90" t="s">
        <v>2</v>
      </c>
      <c r="C12" s="93">
        <f>SUM(C5:C11)</f>
        <v>0</v>
      </c>
      <c r="D12" s="93">
        <f>SUM(D5:D11)</f>
        <v>38</v>
      </c>
      <c r="E12" s="69"/>
      <c r="F12" s="78"/>
      <c r="G12" s="1"/>
      <c r="H12" s="1"/>
      <c r="I12" s="1"/>
      <c r="J12" s="1"/>
      <c r="K12" s="1"/>
      <c r="L12" s="1"/>
      <c r="M12" s="1"/>
      <c r="N12" s="78"/>
      <c r="O12" s="78"/>
      <c r="P12" s="67"/>
    </row>
    <row r="13" spans="1:16" ht="15.75" x14ac:dyDescent="0.25">
      <c r="A13" s="78"/>
      <c r="B13" s="94" t="s">
        <v>49</v>
      </c>
      <c r="C13" s="87" t="b">
        <f>'русский язык'!$Z$10</f>
        <v>0</v>
      </c>
      <c r="D13" s="87"/>
      <c r="E13" s="69"/>
      <c r="F13" s="78"/>
      <c r="G13" s="1"/>
      <c r="H13" s="1"/>
      <c r="I13" s="1"/>
      <c r="J13" s="1"/>
      <c r="K13" s="1"/>
      <c r="L13" s="1"/>
      <c r="M13" s="1"/>
      <c r="N13" s="78"/>
      <c r="O13" s="78"/>
      <c r="P13" s="67"/>
    </row>
    <row r="14" spans="1:16" x14ac:dyDescent="0.25">
      <c r="A14" s="78"/>
      <c r="B14" s="78"/>
      <c r="C14" s="78"/>
      <c r="D14" s="78"/>
      <c r="E14" s="78"/>
      <c r="F14" s="78"/>
      <c r="G14" s="78"/>
      <c r="H14" s="78"/>
      <c r="I14" s="78"/>
      <c r="J14" s="78"/>
      <c r="K14" s="78"/>
      <c r="L14" s="78"/>
      <c r="M14" s="78"/>
      <c r="N14" s="78"/>
      <c r="O14" s="78"/>
      <c r="P14" s="67"/>
    </row>
    <row r="15" spans="1:16" x14ac:dyDescent="0.25">
      <c r="A15" s="78"/>
      <c r="B15" s="104" t="s">
        <v>108</v>
      </c>
      <c r="C15" s="104" t="s">
        <v>109</v>
      </c>
      <c r="D15" s="104" t="s">
        <v>66</v>
      </c>
      <c r="E15" s="104" t="s">
        <v>65</v>
      </c>
      <c r="F15" s="104" t="s">
        <v>64</v>
      </c>
      <c r="G15" s="78"/>
      <c r="H15" s="247" t="s">
        <v>68</v>
      </c>
      <c r="I15" s="247"/>
      <c r="J15" s="248" t="str">
        <f>Результаты!$B$11</f>
        <v>18/20.04.2017 г.</v>
      </c>
      <c r="K15" s="248"/>
      <c r="L15" s="78"/>
      <c r="M15" s="78"/>
      <c r="N15" s="78"/>
      <c r="O15" s="78"/>
      <c r="P15" s="67"/>
    </row>
    <row r="16" spans="1:16" x14ac:dyDescent="0.25">
      <c r="A16" s="78"/>
      <c r="B16" s="104" t="s">
        <v>110</v>
      </c>
      <c r="C16" s="103" t="s">
        <v>111</v>
      </c>
      <c r="D16" s="103" t="s">
        <v>112</v>
      </c>
      <c r="E16" s="103" t="s">
        <v>113</v>
      </c>
      <c r="F16" s="103" t="s">
        <v>114</v>
      </c>
      <c r="G16" s="78"/>
      <c r="H16" s="78"/>
      <c r="I16" s="78"/>
      <c r="J16" s="78"/>
      <c r="K16" s="78"/>
      <c r="L16" s="78"/>
      <c r="M16" s="78"/>
      <c r="N16" s="78"/>
      <c r="O16" s="78"/>
      <c r="P16" s="67"/>
    </row>
    <row r="17" spans="1:16" x14ac:dyDescent="0.25">
      <c r="A17" s="78"/>
      <c r="B17" s="78"/>
      <c r="C17" s="78"/>
      <c r="D17" s="78"/>
      <c r="E17" s="78"/>
      <c r="F17" s="78"/>
      <c r="G17" s="78"/>
      <c r="H17" s="78"/>
      <c r="I17" s="78"/>
      <c r="J17" s="78"/>
      <c r="K17" s="78"/>
      <c r="L17" s="78"/>
      <c r="M17" s="78"/>
      <c r="N17" s="78"/>
      <c r="O17" s="78"/>
      <c r="P17" s="67"/>
    </row>
    <row r="18" spans="1:16" x14ac:dyDescent="0.25">
      <c r="A18" s="78"/>
      <c r="B18" s="257" t="s">
        <v>115</v>
      </c>
      <c r="C18" s="257"/>
      <c r="D18" s="257"/>
      <c r="E18" s="257"/>
      <c r="F18" s="257"/>
      <c r="G18" s="258"/>
      <c r="H18" s="105" t="s">
        <v>116</v>
      </c>
      <c r="I18" s="106" t="s">
        <v>3</v>
      </c>
      <c r="J18" s="78"/>
      <c r="K18" s="78"/>
      <c r="L18" s="78"/>
      <c r="M18" s="78"/>
      <c r="N18" s="78"/>
      <c r="O18" s="78"/>
      <c r="P18" s="67"/>
    </row>
    <row r="19" spans="1:16" ht="30" customHeight="1" x14ac:dyDescent="0.25">
      <c r="A19" s="78"/>
      <c r="B19" s="222" t="s">
        <v>117</v>
      </c>
      <c r="C19" s="222"/>
      <c r="D19" s="222"/>
      <c r="E19" s="222"/>
      <c r="F19" s="222"/>
      <c r="G19" s="222"/>
      <c r="H19" s="111">
        <f>'русский язык'!$D$10</f>
        <v>0</v>
      </c>
      <c r="I19" s="108">
        <v>4</v>
      </c>
      <c r="J19" s="78"/>
      <c r="K19" s="78"/>
      <c r="L19" s="78"/>
      <c r="M19" s="78"/>
      <c r="N19" s="78"/>
      <c r="O19" s="78"/>
      <c r="P19" s="67"/>
    </row>
    <row r="20" spans="1:16" ht="30" customHeight="1" x14ac:dyDescent="0.25">
      <c r="A20" s="78"/>
      <c r="B20" s="222" t="s">
        <v>134</v>
      </c>
      <c r="C20" s="222"/>
      <c r="D20" s="222"/>
      <c r="E20" s="222"/>
      <c r="F20" s="222"/>
      <c r="G20" s="222"/>
      <c r="H20" s="111">
        <f>'русский язык'!$E$10</f>
        <v>0</v>
      </c>
      <c r="I20" s="108">
        <v>3</v>
      </c>
      <c r="J20" s="78"/>
      <c r="K20" s="78"/>
      <c r="L20" s="78"/>
      <c r="M20" s="78"/>
      <c r="N20" s="78"/>
      <c r="O20" s="78"/>
      <c r="P20" s="67"/>
    </row>
    <row r="21" spans="1:16" x14ac:dyDescent="0.25">
      <c r="A21" s="78"/>
      <c r="B21" s="259" t="s">
        <v>119</v>
      </c>
      <c r="C21" s="260"/>
      <c r="D21" s="260"/>
      <c r="E21" s="260"/>
      <c r="F21" s="260"/>
      <c r="G21" s="261"/>
      <c r="H21" s="110">
        <f>'русский язык'!$F$10</f>
        <v>0</v>
      </c>
      <c r="I21" s="108">
        <v>3</v>
      </c>
      <c r="J21" s="78"/>
      <c r="K21" s="78"/>
      <c r="L21" s="78"/>
      <c r="M21" s="78"/>
      <c r="N21" s="78"/>
      <c r="O21" s="78"/>
      <c r="P21" s="67"/>
    </row>
    <row r="22" spans="1:16" x14ac:dyDescent="0.25">
      <c r="A22" s="78"/>
      <c r="B22" s="249" t="s">
        <v>120</v>
      </c>
      <c r="C22" s="249"/>
      <c r="D22" s="249"/>
      <c r="E22" s="249"/>
      <c r="F22" s="249"/>
      <c r="G22" s="249"/>
      <c r="H22" s="110">
        <f>'русский язык'!$G$10</f>
        <v>0</v>
      </c>
      <c r="I22" s="108">
        <v>1</v>
      </c>
      <c r="J22" s="78"/>
      <c r="K22" s="78"/>
      <c r="L22" s="78"/>
      <c r="M22" s="78"/>
      <c r="N22" s="78"/>
      <c r="O22" s="78"/>
      <c r="P22" s="67"/>
    </row>
    <row r="23" spans="1:16" x14ac:dyDescent="0.25">
      <c r="A23" s="78"/>
      <c r="B23" s="249" t="s">
        <v>136</v>
      </c>
      <c r="C23" s="249"/>
      <c r="D23" s="249"/>
      <c r="E23" s="249"/>
      <c r="F23" s="249"/>
      <c r="G23" s="249"/>
      <c r="H23" s="110">
        <f>'русский язык'!$H$10</f>
        <v>0</v>
      </c>
      <c r="I23" s="108">
        <v>3</v>
      </c>
      <c r="J23" s="78"/>
      <c r="K23" s="78"/>
      <c r="L23" s="78"/>
      <c r="M23" s="78"/>
      <c r="N23" s="78"/>
      <c r="O23" s="78"/>
      <c r="P23" s="67"/>
    </row>
    <row r="24" spans="1:16" x14ac:dyDescent="0.25">
      <c r="A24" s="78"/>
      <c r="B24" s="249" t="s">
        <v>135</v>
      </c>
      <c r="C24" s="249"/>
      <c r="D24" s="249"/>
      <c r="E24" s="249"/>
      <c r="F24" s="249"/>
      <c r="G24" s="249"/>
      <c r="H24" s="110">
        <f>'русский язык'!$J$10</f>
        <v>0</v>
      </c>
      <c r="I24" s="108">
        <v>2</v>
      </c>
      <c r="J24" s="78"/>
      <c r="K24" s="78"/>
      <c r="L24" s="78"/>
      <c r="M24" s="78"/>
      <c r="N24" s="78"/>
      <c r="O24" s="78"/>
      <c r="P24" s="67"/>
    </row>
    <row r="25" spans="1:16" x14ac:dyDescent="0.25">
      <c r="A25" s="78"/>
      <c r="B25" s="249" t="s">
        <v>123</v>
      </c>
      <c r="C25" s="249"/>
      <c r="D25" s="249"/>
      <c r="E25" s="249"/>
      <c r="F25" s="249"/>
      <c r="G25" s="249"/>
      <c r="H25" s="110">
        <f>'русский язык'!$K$10</f>
        <v>0</v>
      </c>
      <c r="I25" s="108">
        <v>1</v>
      </c>
      <c r="J25" s="78"/>
      <c r="K25" s="78"/>
      <c r="L25" s="78"/>
      <c r="M25" s="78"/>
      <c r="N25" s="78"/>
      <c r="O25" s="78"/>
      <c r="P25" s="67"/>
    </row>
    <row r="26" spans="1:16" x14ac:dyDescent="0.25">
      <c r="A26" s="78"/>
      <c r="B26" s="222" t="s">
        <v>124</v>
      </c>
      <c r="C26" s="222"/>
      <c r="D26" s="222"/>
      <c r="E26" s="222"/>
      <c r="F26" s="222"/>
      <c r="G26" s="222"/>
      <c r="H26" s="110">
        <f>'русский язык'!$L$10</f>
        <v>0</v>
      </c>
      <c r="I26" s="108">
        <v>2</v>
      </c>
      <c r="J26" s="78"/>
      <c r="K26" s="78"/>
      <c r="L26" s="78"/>
      <c r="M26" s="78"/>
      <c r="N26" s="78"/>
      <c r="O26" s="78"/>
      <c r="P26" s="67"/>
    </row>
    <row r="27" spans="1:16" x14ac:dyDescent="0.25">
      <c r="A27" s="78"/>
      <c r="B27" s="249" t="s">
        <v>125</v>
      </c>
      <c r="C27" s="249"/>
      <c r="D27" s="249"/>
      <c r="E27" s="249"/>
      <c r="F27" s="249"/>
      <c r="G27" s="249"/>
      <c r="H27" s="110">
        <f>'русский язык'!$M$10</f>
        <v>0</v>
      </c>
      <c r="I27" s="108">
        <v>3</v>
      </c>
      <c r="J27" s="78"/>
      <c r="K27" s="78"/>
      <c r="L27" s="78"/>
      <c r="M27" s="78"/>
      <c r="N27" s="78"/>
      <c r="O27" s="78"/>
      <c r="P27" s="67"/>
    </row>
    <row r="28" spans="1:16" x14ac:dyDescent="0.25">
      <c r="A28" s="78"/>
      <c r="B28" s="249" t="s">
        <v>126</v>
      </c>
      <c r="C28" s="249"/>
      <c r="D28" s="249"/>
      <c r="E28" s="249"/>
      <c r="F28" s="249"/>
      <c r="G28" s="249"/>
      <c r="H28" s="110">
        <f>'русский язык'!$N$10</f>
        <v>0</v>
      </c>
      <c r="I28" s="108">
        <v>2</v>
      </c>
      <c r="J28" s="78"/>
      <c r="K28" s="78"/>
      <c r="L28" s="78"/>
      <c r="M28" s="78"/>
      <c r="N28" s="78"/>
      <c r="O28" s="78"/>
      <c r="P28" s="67"/>
    </row>
    <row r="29" spans="1:16" x14ac:dyDescent="0.25">
      <c r="A29" s="78"/>
      <c r="B29" s="249" t="s">
        <v>127</v>
      </c>
      <c r="C29" s="249"/>
      <c r="D29" s="249"/>
      <c r="E29" s="249"/>
      <c r="F29" s="249"/>
      <c r="G29" s="249"/>
      <c r="H29" s="110">
        <f>'русский язык'!$O$10</f>
        <v>0</v>
      </c>
      <c r="I29" s="108">
        <v>1</v>
      </c>
      <c r="J29" s="78"/>
      <c r="K29" s="78"/>
      <c r="L29" s="78"/>
      <c r="M29" s="78"/>
      <c r="N29" s="78"/>
      <c r="O29" s="78"/>
      <c r="P29" s="67"/>
    </row>
    <row r="30" spans="1:16" x14ac:dyDescent="0.25">
      <c r="A30" s="78"/>
      <c r="B30" s="249" t="s">
        <v>128</v>
      </c>
      <c r="C30" s="249"/>
      <c r="D30" s="249"/>
      <c r="E30" s="249"/>
      <c r="F30" s="249"/>
      <c r="G30" s="249"/>
      <c r="H30" s="110">
        <f>'русский язык'!$P$10</f>
        <v>0</v>
      </c>
      <c r="I30" s="108">
        <v>1</v>
      </c>
      <c r="J30" s="78"/>
      <c r="K30" s="78"/>
      <c r="L30" s="78"/>
      <c r="M30" s="78"/>
      <c r="N30" s="78"/>
      <c r="O30" s="78"/>
      <c r="P30" s="67"/>
    </row>
    <row r="31" spans="1:16" x14ac:dyDescent="0.25">
      <c r="A31" s="78"/>
      <c r="B31" s="249" t="s">
        <v>129</v>
      </c>
      <c r="C31" s="249"/>
      <c r="D31" s="249"/>
      <c r="E31" s="249"/>
      <c r="F31" s="249"/>
      <c r="G31" s="249"/>
      <c r="H31" s="110">
        <f>'русский язык'!$Q$10</f>
        <v>0</v>
      </c>
      <c r="I31" s="108">
        <v>2</v>
      </c>
      <c r="J31" s="78"/>
      <c r="K31" s="78"/>
      <c r="L31" s="78"/>
      <c r="M31" s="78"/>
      <c r="N31" s="78"/>
      <c r="O31" s="78"/>
      <c r="P31" s="67"/>
    </row>
    <row r="32" spans="1:16" x14ac:dyDescent="0.25">
      <c r="A32" s="78"/>
      <c r="B32" s="222" t="s">
        <v>130</v>
      </c>
      <c r="C32" s="222"/>
      <c r="D32" s="222"/>
      <c r="E32" s="222"/>
      <c r="F32" s="222"/>
      <c r="G32" s="222"/>
      <c r="H32" s="110">
        <f>'русский язык'!$R$10</f>
        <v>0</v>
      </c>
      <c r="I32" s="108">
        <v>3</v>
      </c>
      <c r="J32" s="78"/>
      <c r="K32" s="78"/>
      <c r="L32" s="78"/>
      <c r="M32" s="78"/>
      <c r="N32" s="78"/>
      <c r="O32" s="78"/>
      <c r="P32" s="67"/>
    </row>
    <row r="33" spans="1:16" x14ac:dyDescent="0.25">
      <c r="A33" s="78"/>
      <c r="B33" s="222" t="s">
        <v>131</v>
      </c>
      <c r="C33" s="222"/>
      <c r="D33" s="222"/>
      <c r="E33" s="222"/>
      <c r="F33" s="222"/>
      <c r="G33" s="222"/>
      <c r="H33" s="110">
        <f>'русский язык'!$S$10</f>
        <v>0</v>
      </c>
      <c r="I33" s="108">
        <v>3</v>
      </c>
      <c r="J33" s="78"/>
      <c r="K33" s="78"/>
      <c r="L33" s="78"/>
      <c r="M33" s="78"/>
      <c r="N33" s="78"/>
      <c r="O33" s="78"/>
      <c r="P33" s="67"/>
    </row>
    <row r="34" spans="1:16" x14ac:dyDescent="0.25">
      <c r="A34" s="78"/>
      <c r="B34" s="249" t="s">
        <v>132</v>
      </c>
      <c r="C34" s="249"/>
      <c r="D34" s="249"/>
      <c r="E34" s="249"/>
      <c r="F34" s="249"/>
      <c r="G34" s="249"/>
      <c r="H34" s="110">
        <f>'русский язык'!$T$10</f>
        <v>0</v>
      </c>
      <c r="I34" s="108">
        <v>1</v>
      </c>
      <c r="J34" s="78"/>
      <c r="K34" s="78"/>
      <c r="L34" s="78"/>
      <c r="M34" s="78"/>
      <c r="N34" s="78"/>
      <c r="O34" s="78"/>
      <c r="P34" s="67"/>
    </row>
    <row r="35" spans="1:16" ht="29.25" customHeight="1" x14ac:dyDescent="0.25">
      <c r="A35" s="78"/>
      <c r="B35" s="222" t="s">
        <v>133</v>
      </c>
      <c r="C35" s="222"/>
      <c r="D35" s="222"/>
      <c r="E35" s="222"/>
      <c r="F35" s="222"/>
      <c r="G35" s="222"/>
      <c r="H35" s="111">
        <f>'русский язык'!$U$10</f>
        <v>0</v>
      </c>
      <c r="I35" s="108">
        <v>3</v>
      </c>
      <c r="J35" s="78"/>
      <c r="K35" s="78"/>
      <c r="L35" s="78"/>
      <c r="M35" s="78"/>
      <c r="N35" s="78"/>
      <c r="O35" s="78"/>
      <c r="P35" s="67"/>
    </row>
    <row r="36" spans="1:16" x14ac:dyDescent="0.25">
      <c r="A36" s="78"/>
      <c r="B36" s="96" t="str">
        <f>IF(C13="н","Работу не выполнял",IF(C13="","","Усвоены на высоком уровне:"))</f>
        <v>Усвоены на высоком уровне:</v>
      </c>
      <c r="C36" s="78"/>
      <c r="D36" s="78"/>
      <c r="E36" s="78"/>
      <c r="F36" s="78"/>
      <c r="G36" s="78"/>
      <c r="H36" s="78"/>
      <c r="I36" s="78"/>
      <c r="J36" s="78"/>
      <c r="K36" s="78"/>
      <c r="L36" s="78"/>
      <c r="M36" s="78"/>
      <c r="N36" s="78"/>
      <c r="O36" s="78"/>
      <c r="P36" s="67"/>
    </row>
    <row r="37" spans="1:16" ht="15" customHeight="1" x14ac:dyDescent="0.25">
      <c r="A37" s="78"/>
      <c r="B37" s="256" t="str">
        <f>'русский язык'!$BX$10</f>
        <v/>
      </c>
      <c r="C37" s="256"/>
      <c r="D37" s="256"/>
      <c r="E37" s="256"/>
      <c r="F37" s="256"/>
      <c r="G37" s="256"/>
      <c r="H37" s="256"/>
      <c r="I37" s="256"/>
      <c r="J37" s="256"/>
      <c r="K37" s="256"/>
      <c r="L37" s="256"/>
      <c r="M37" s="256"/>
      <c r="N37" s="78"/>
      <c r="O37" s="78"/>
      <c r="P37" s="67"/>
    </row>
    <row r="38" spans="1:16" x14ac:dyDescent="0.25">
      <c r="A38" s="78"/>
      <c r="B38" s="256"/>
      <c r="C38" s="256"/>
      <c r="D38" s="256"/>
      <c r="E38" s="256"/>
      <c r="F38" s="256"/>
      <c r="G38" s="256"/>
      <c r="H38" s="256"/>
      <c r="I38" s="256"/>
      <c r="J38" s="256"/>
      <c r="K38" s="256"/>
      <c r="L38" s="256"/>
      <c r="M38" s="256"/>
      <c r="N38" s="78"/>
      <c r="O38" s="78"/>
      <c r="P38" s="67"/>
    </row>
    <row r="39" spans="1:16" x14ac:dyDescent="0.25">
      <c r="A39" s="78"/>
      <c r="B39" s="256"/>
      <c r="C39" s="256"/>
      <c r="D39" s="256"/>
      <c r="E39" s="256"/>
      <c r="F39" s="256"/>
      <c r="G39" s="256"/>
      <c r="H39" s="256"/>
      <c r="I39" s="256"/>
      <c r="J39" s="256"/>
      <c r="K39" s="256"/>
      <c r="L39" s="256"/>
      <c r="M39" s="256"/>
      <c r="N39" s="78"/>
      <c r="O39" s="78"/>
      <c r="P39" s="67"/>
    </row>
    <row r="40" spans="1:16" x14ac:dyDescent="0.25">
      <c r="A40" s="78"/>
      <c r="B40" s="256"/>
      <c r="C40" s="256"/>
      <c r="D40" s="256"/>
      <c r="E40" s="256"/>
      <c r="F40" s="256"/>
      <c r="G40" s="256"/>
      <c r="H40" s="256"/>
      <c r="I40" s="256"/>
      <c r="J40" s="256"/>
      <c r="K40" s="256"/>
      <c r="L40" s="256"/>
      <c r="M40" s="256"/>
      <c r="N40" s="78"/>
      <c r="O40" s="78"/>
      <c r="P40" s="67"/>
    </row>
    <row r="41" spans="1:16" x14ac:dyDescent="0.25">
      <c r="A41" s="78"/>
      <c r="B41" s="256"/>
      <c r="C41" s="256"/>
      <c r="D41" s="256"/>
      <c r="E41" s="256"/>
      <c r="F41" s="256"/>
      <c r="G41" s="256"/>
      <c r="H41" s="256"/>
      <c r="I41" s="256"/>
      <c r="J41" s="256"/>
      <c r="K41" s="256"/>
      <c r="L41" s="256"/>
      <c r="M41" s="256"/>
      <c r="N41" s="78"/>
      <c r="O41" s="78"/>
      <c r="P41" s="67"/>
    </row>
    <row r="42" spans="1:16" x14ac:dyDescent="0.25">
      <c r="A42" s="78"/>
      <c r="B42" s="256"/>
      <c r="C42" s="256"/>
      <c r="D42" s="256"/>
      <c r="E42" s="256"/>
      <c r="F42" s="256"/>
      <c r="G42" s="256"/>
      <c r="H42" s="256"/>
      <c r="I42" s="256"/>
      <c r="J42" s="256"/>
      <c r="K42" s="256"/>
      <c r="L42" s="256"/>
      <c r="M42" s="256"/>
      <c r="N42" s="78"/>
      <c r="O42" s="78"/>
      <c r="P42" s="67"/>
    </row>
    <row r="43" spans="1:16" x14ac:dyDescent="0.25">
      <c r="A43" s="78"/>
      <c r="B43" s="78"/>
      <c r="C43" s="78"/>
      <c r="D43" s="78"/>
      <c r="E43" s="78"/>
      <c r="F43" s="78"/>
      <c r="G43" s="78"/>
      <c r="H43" s="78"/>
      <c r="I43" s="78"/>
      <c r="J43" s="78"/>
      <c r="K43" s="78"/>
      <c r="L43" s="78"/>
      <c r="M43" s="78"/>
      <c r="N43" s="78"/>
      <c r="O43" s="78"/>
      <c r="P43" s="67"/>
    </row>
    <row r="44" spans="1:16" x14ac:dyDescent="0.25">
      <c r="A44" s="78"/>
      <c r="B44" s="97" t="str">
        <f>IF(B45="","",IF(C13=5,"Обратить внимание на:",IF(C13=4,"Обратить внимание на:","Не усвоены:")))</f>
        <v/>
      </c>
      <c r="C44" s="78"/>
      <c r="D44" s="78"/>
      <c r="E44" s="78"/>
      <c r="F44" s="78"/>
      <c r="G44" s="78"/>
      <c r="H44" s="78"/>
      <c r="I44" s="78"/>
      <c r="J44" s="78"/>
      <c r="K44" s="78"/>
      <c r="L44" s="78"/>
      <c r="M44" s="78"/>
      <c r="N44" s="78"/>
      <c r="O44" s="78"/>
      <c r="P44" s="67"/>
    </row>
    <row r="45" spans="1:16" x14ac:dyDescent="0.25">
      <c r="A45" s="78"/>
      <c r="B45" s="256" t="str">
        <f>'русский язык'!$BY$10</f>
        <v/>
      </c>
      <c r="C45" s="256"/>
      <c r="D45" s="256"/>
      <c r="E45" s="256"/>
      <c r="F45" s="256"/>
      <c r="G45" s="256"/>
      <c r="H45" s="256"/>
      <c r="I45" s="256"/>
      <c r="J45" s="256"/>
      <c r="K45" s="256"/>
      <c r="L45" s="256"/>
      <c r="M45" s="256"/>
      <c r="N45" s="78"/>
      <c r="O45" s="78"/>
      <c r="P45" s="67"/>
    </row>
    <row r="46" spans="1:16" x14ac:dyDescent="0.25">
      <c r="A46" s="78"/>
      <c r="B46" s="256"/>
      <c r="C46" s="256"/>
      <c r="D46" s="256"/>
      <c r="E46" s="256"/>
      <c r="F46" s="256"/>
      <c r="G46" s="256"/>
      <c r="H46" s="256"/>
      <c r="I46" s="256"/>
      <c r="J46" s="256"/>
      <c r="K46" s="256"/>
      <c r="L46" s="256"/>
      <c r="M46" s="256"/>
      <c r="N46" s="78"/>
      <c r="O46" s="78"/>
      <c r="P46" s="67"/>
    </row>
    <row r="47" spans="1:16" x14ac:dyDescent="0.25">
      <c r="A47" s="78"/>
      <c r="B47" s="256"/>
      <c r="C47" s="256"/>
      <c r="D47" s="256"/>
      <c r="E47" s="256"/>
      <c r="F47" s="256"/>
      <c r="G47" s="256"/>
      <c r="H47" s="256"/>
      <c r="I47" s="256"/>
      <c r="J47" s="256"/>
      <c r="K47" s="256"/>
      <c r="L47" s="256"/>
      <c r="M47" s="256"/>
      <c r="N47" s="78"/>
      <c r="O47" s="78"/>
      <c r="P47" s="67"/>
    </row>
    <row r="48" spans="1:16" x14ac:dyDescent="0.25">
      <c r="A48" s="78"/>
      <c r="B48" s="256"/>
      <c r="C48" s="256"/>
      <c r="D48" s="256"/>
      <c r="E48" s="256"/>
      <c r="F48" s="256"/>
      <c r="G48" s="256"/>
      <c r="H48" s="256"/>
      <c r="I48" s="256"/>
      <c r="J48" s="256"/>
      <c r="K48" s="256"/>
      <c r="L48" s="256"/>
      <c r="M48" s="256"/>
      <c r="N48" s="78"/>
      <c r="O48" s="78"/>
      <c r="P48" s="67"/>
    </row>
    <row r="49" spans="1:16" x14ac:dyDescent="0.25">
      <c r="A49" s="78"/>
      <c r="B49" s="78"/>
      <c r="C49" s="78"/>
      <c r="D49" s="78"/>
      <c r="E49" s="78"/>
      <c r="F49" s="78"/>
      <c r="G49" s="78"/>
      <c r="H49" s="78"/>
      <c r="I49" s="78"/>
      <c r="J49" s="78"/>
      <c r="K49" s="78"/>
      <c r="L49" s="78"/>
      <c r="M49" s="78"/>
      <c r="N49" s="78"/>
      <c r="O49" s="67"/>
      <c r="P49" s="67"/>
    </row>
    <row r="50" spans="1:16" x14ac:dyDescent="0.25">
      <c r="A50" s="78"/>
      <c r="B50" s="78"/>
      <c r="C50" s="78"/>
      <c r="D50" s="78"/>
      <c r="E50" s="78"/>
      <c r="F50" s="78"/>
      <c r="G50" s="78"/>
      <c r="H50" s="78"/>
      <c r="I50" s="78"/>
      <c r="J50" s="78"/>
      <c r="K50" s="78"/>
      <c r="L50" s="78"/>
      <c r="M50" s="78"/>
      <c r="N50" s="78"/>
      <c r="O50" s="67"/>
      <c r="P50" s="67"/>
    </row>
    <row r="51" spans="1:16" ht="21" x14ac:dyDescent="0.35">
      <c r="A51" s="78"/>
      <c r="B51" s="78"/>
      <c r="C51" s="254"/>
      <c r="D51" s="254"/>
      <c r="E51" s="254"/>
      <c r="F51" s="254"/>
      <c r="G51" s="254"/>
      <c r="H51" s="78"/>
      <c r="I51" s="78"/>
      <c r="J51" s="78"/>
      <c r="K51" s="78"/>
      <c r="L51" s="78"/>
      <c r="M51" s="78"/>
      <c r="N51" s="78"/>
      <c r="O51" s="67"/>
      <c r="P51" s="67"/>
    </row>
    <row r="52" spans="1:16" x14ac:dyDescent="0.25">
      <c r="A52" s="78"/>
      <c r="B52" s="78"/>
      <c r="C52" s="78"/>
      <c r="D52" s="78"/>
      <c r="E52" s="78"/>
      <c r="F52" s="78"/>
      <c r="G52" s="78"/>
      <c r="H52" s="78"/>
      <c r="I52" s="78"/>
      <c r="J52" s="78"/>
      <c r="K52" s="78"/>
      <c r="L52" s="78"/>
      <c r="M52" s="78"/>
      <c r="N52" s="78"/>
      <c r="O52" s="67"/>
      <c r="P52" s="67"/>
    </row>
    <row r="53" spans="1:16" x14ac:dyDescent="0.25">
      <c r="A53" s="78"/>
      <c r="B53" s="78"/>
      <c r="C53" s="78"/>
      <c r="D53" s="78"/>
      <c r="E53" s="78"/>
      <c r="F53" s="78"/>
      <c r="G53" s="78"/>
      <c r="H53" s="78"/>
      <c r="I53" s="78"/>
      <c r="J53" s="78"/>
      <c r="K53" s="78"/>
      <c r="L53" s="78"/>
      <c r="M53" s="78"/>
      <c r="N53" s="78"/>
      <c r="O53" s="67"/>
      <c r="P53" s="67"/>
    </row>
    <row r="54" spans="1:16" x14ac:dyDescent="0.25">
      <c r="A54" s="1"/>
      <c r="B54" s="1"/>
      <c r="C54" s="1"/>
      <c r="D54" s="1"/>
      <c r="E54" s="1"/>
      <c r="F54" s="1"/>
      <c r="G54" s="1"/>
      <c r="H54" s="1"/>
      <c r="I54" s="1"/>
      <c r="J54" s="1"/>
      <c r="K54" s="1"/>
      <c r="L54" s="1"/>
      <c r="M54" s="1"/>
      <c r="N54" s="1"/>
    </row>
    <row r="55" spans="1:16" x14ac:dyDescent="0.25">
      <c r="B55" s="1"/>
      <c r="C55" s="1"/>
      <c r="D55" s="1"/>
      <c r="E55" s="1"/>
      <c r="F55" s="1"/>
      <c r="G55" s="1"/>
      <c r="H55" s="1"/>
      <c r="I55" s="1"/>
      <c r="J55" s="1"/>
    </row>
    <row r="56" spans="1:16" x14ac:dyDescent="0.25">
      <c r="B56" s="1"/>
      <c r="C56" s="1"/>
      <c r="D56" s="1"/>
      <c r="E56" s="1"/>
      <c r="F56" s="1"/>
      <c r="G56" s="1"/>
      <c r="H56" s="1"/>
      <c r="I56" s="1"/>
      <c r="J56" s="1"/>
    </row>
    <row r="57" spans="1:16" x14ac:dyDescent="0.25">
      <c r="B57" s="1"/>
      <c r="C57" s="1"/>
      <c r="D57" s="1"/>
      <c r="E57" s="1"/>
      <c r="F57" s="1"/>
      <c r="G57" s="1"/>
      <c r="H57" s="1"/>
      <c r="I57" s="1"/>
      <c r="J57" s="1"/>
    </row>
    <row r="58" spans="1:16" x14ac:dyDescent="0.25">
      <c r="B58" s="1"/>
      <c r="C58" s="1"/>
      <c r="D58" s="1"/>
      <c r="E58" s="1"/>
      <c r="F58" s="1"/>
      <c r="G58" s="1"/>
      <c r="H58" s="1"/>
      <c r="I58" s="1"/>
      <c r="J58" s="1"/>
    </row>
    <row r="59" spans="1:16" x14ac:dyDescent="0.25">
      <c r="B59" s="1"/>
      <c r="C59" s="1"/>
      <c r="D59" s="1"/>
      <c r="E59" s="1"/>
      <c r="F59" s="1"/>
      <c r="G59" s="1"/>
      <c r="H59" s="1"/>
      <c r="I59" s="1"/>
      <c r="J59" s="1"/>
    </row>
    <row r="60" spans="1:16" x14ac:dyDescent="0.25">
      <c r="B60" s="1"/>
      <c r="C60" s="1"/>
      <c r="D60" s="1"/>
      <c r="E60" s="1"/>
      <c r="F60" s="1"/>
      <c r="G60" s="1"/>
      <c r="H60" s="1"/>
      <c r="I60" s="1"/>
      <c r="J60" s="1"/>
    </row>
    <row r="61" spans="1:16" x14ac:dyDescent="0.25">
      <c r="B61" s="1"/>
      <c r="C61" s="1"/>
      <c r="D61" s="1"/>
      <c r="E61" s="1"/>
      <c r="F61" s="1"/>
      <c r="G61" s="1"/>
      <c r="H61" s="1"/>
      <c r="I61" s="1"/>
      <c r="J61" s="1"/>
    </row>
    <row r="62" spans="1:16" x14ac:dyDescent="0.25">
      <c r="B62" s="1"/>
      <c r="C62" s="1"/>
      <c r="D62" s="1"/>
      <c r="E62" s="1"/>
      <c r="F62" s="1"/>
      <c r="G62" s="1"/>
      <c r="H62" s="1"/>
      <c r="I62" s="1"/>
      <c r="J62" s="1"/>
    </row>
    <row r="63" spans="1:16" x14ac:dyDescent="0.25">
      <c r="B63" s="1"/>
      <c r="C63" s="1"/>
      <c r="D63" s="1"/>
      <c r="E63" s="1"/>
      <c r="F63" s="1"/>
      <c r="G63" s="1"/>
      <c r="H63" s="1"/>
      <c r="I63" s="1"/>
      <c r="J63" s="1"/>
    </row>
    <row r="64" spans="1:16"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ht="18.75" x14ac:dyDescent="0.3">
      <c r="B71" s="1"/>
      <c r="C71" s="1"/>
      <c r="D71" s="255" t="s">
        <v>5</v>
      </c>
      <c r="E71" s="255"/>
      <c r="F71" s="255"/>
      <c r="G71" s="4" t="e">
        <f>#REF!</f>
        <v>#REF!</v>
      </c>
      <c r="H71" s="1"/>
      <c r="I71" s="1"/>
      <c r="J71" s="1"/>
    </row>
    <row r="72" spans="2:10" x14ac:dyDescent="0.25">
      <c r="B72" s="1"/>
      <c r="C72" s="1"/>
      <c r="D72" s="1"/>
      <c r="E72" s="1"/>
      <c r="F72" s="1"/>
      <c r="G72" s="1"/>
      <c r="H72" s="1"/>
      <c r="I72" s="1"/>
      <c r="J72" s="1"/>
    </row>
    <row r="73" spans="2:10" x14ac:dyDescent="0.25">
      <c r="B73" s="252" t="e">
        <f>IF(G71="","",IF(G71="ниже базового",Лист1!B25,IF(G71="базовый",Лист1!B7,IF(G71="выше базового",Лист1!B15))))</f>
        <v>#REF!</v>
      </c>
      <c r="C73" s="252"/>
      <c r="D73" s="252"/>
      <c r="E73" s="252"/>
      <c r="F73" s="252"/>
      <c r="G73" s="252"/>
      <c r="H73" s="252"/>
      <c r="I73" s="252"/>
      <c r="J73" s="252"/>
    </row>
    <row r="74" spans="2:10" x14ac:dyDescent="0.25">
      <c r="B74" s="252"/>
      <c r="C74" s="252"/>
      <c r="D74" s="252"/>
      <c r="E74" s="252"/>
      <c r="F74" s="252"/>
      <c r="G74" s="252"/>
      <c r="H74" s="252"/>
      <c r="I74" s="252"/>
      <c r="J74" s="252"/>
    </row>
    <row r="75" spans="2:10" x14ac:dyDescent="0.25">
      <c r="B75" s="252"/>
      <c r="C75" s="252"/>
      <c r="D75" s="252"/>
      <c r="E75" s="252"/>
      <c r="F75" s="252"/>
      <c r="G75" s="252"/>
      <c r="H75" s="252"/>
      <c r="I75" s="252"/>
      <c r="J75" s="252"/>
    </row>
    <row r="76" spans="2:10" x14ac:dyDescent="0.25">
      <c r="B76" s="252"/>
      <c r="C76" s="252"/>
      <c r="D76" s="252"/>
      <c r="E76" s="252"/>
      <c r="F76" s="252"/>
      <c r="G76" s="252"/>
      <c r="H76" s="252"/>
      <c r="I76" s="252"/>
      <c r="J76" s="252"/>
    </row>
    <row r="77" spans="2:10" x14ac:dyDescent="0.25">
      <c r="B77" s="252"/>
      <c r="C77" s="252"/>
      <c r="D77" s="252"/>
      <c r="E77" s="252"/>
      <c r="F77" s="252"/>
      <c r="G77" s="252"/>
      <c r="H77" s="252"/>
      <c r="I77" s="252"/>
      <c r="J77" s="252"/>
    </row>
    <row r="78" spans="2:10" x14ac:dyDescent="0.25">
      <c r="B78" s="252"/>
      <c r="C78" s="252"/>
      <c r="D78" s="252"/>
      <c r="E78" s="252"/>
      <c r="F78" s="252"/>
      <c r="G78" s="252"/>
      <c r="H78" s="252"/>
      <c r="I78" s="252"/>
      <c r="J78" s="252"/>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sheetData>
  <sheetProtection password="CF46" sheet="1" scenarios="1" pivotTables="0"/>
  <mergeCells count="28">
    <mergeCell ref="D71:F71"/>
    <mergeCell ref="B73:J78"/>
    <mergeCell ref="B1:N1"/>
    <mergeCell ref="C2:M2"/>
    <mergeCell ref="C3:G3"/>
    <mergeCell ref="B37:M42"/>
    <mergeCell ref="B45:M48"/>
    <mergeCell ref="C51:G51"/>
    <mergeCell ref="B18:G18"/>
    <mergeCell ref="B19:G19"/>
    <mergeCell ref="B20:G20"/>
    <mergeCell ref="B21:G21"/>
    <mergeCell ref="B22:G22"/>
    <mergeCell ref="B23:G23"/>
    <mergeCell ref="B24:G24"/>
    <mergeCell ref="B25:G25"/>
    <mergeCell ref="B34:G34"/>
    <mergeCell ref="B35:G35"/>
    <mergeCell ref="B26:G26"/>
    <mergeCell ref="B27:G27"/>
    <mergeCell ref="B28:G28"/>
    <mergeCell ref="B29:G29"/>
    <mergeCell ref="B30:G30"/>
    <mergeCell ref="H15:I15"/>
    <mergeCell ref="J15:K15"/>
    <mergeCell ref="B31:G31"/>
    <mergeCell ref="B32:G32"/>
    <mergeCell ref="B33:G33"/>
  </mergeCells>
  <conditionalFormatting sqref="C13">
    <cfRule type="cellIs" dxfId="431" priority="20" operator="equal">
      <formula>5</formula>
    </cfRule>
    <cfRule type="cellIs" dxfId="430" priority="21" operator="equal">
      <formula>4</formula>
    </cfRule>
    <cfRule type="cellIs" dxfId="429" priority="22" operator="equal">
      <formula>3</formula>
    </cfRule>
    <cfRule type="cellIs" dxfId="428" priority="23" operator="equal">
      <formula>2</formula>
    </cfRule>
  </conditionalFormatting>
  <conditionalFormatting sqref="H19:H35">
    <cfRule type="cellIs" dxfId="427" priority="19" operator="equal">
      <formula>0</formula>
    </cfRule>
  </conditionalFormatting>
  <conditionalFormatting sqref="H19">
    <cfRule type="cellIs" dxfId="426" priority="18" operator="equal">
      <formula>4</formula>
    </cfRule>
  </conditionalFormatting>
  <conditionalFormatting sqref="H20">
    <cfRule type="cellIs" dxfId="425" priority="17" operator="equal">
      <formula>3</formula>
    </cfRule>
  </conditionalFormatting>
  <conditionalFormatting sqref="H21">
    <cfRule type="cellIs" dxfId="424" priority="16" operator="equal">
      <formula>3</formula>
    </cfRule>
  </conditionalFormatting>
  <conditionalFormatting sqref="H22">
    <cfRule type="cellIs" dxfId="423" priority="15" operator="equal">
      <formula>1</formula>
    </cfRule>
  </conditionalFormatting>
  <conditionalFormatting sqref="H23">
    <cfRule type="cellIs" dxfId="422" priority="14" operator="equal">
      <formula>3</formula>
    </cfRule>
  </conditionalFormatting>
  <conditionalFormatting sqref="H24">
    <cfRule type="cellIs" dxfId="421" priority="13" operator="equal">
      <formula>2</formula>
    </cfRule>
  </conditionalFormatting>
  <conditionalFormatting sqref="H25">
    <cfRule type="cellIs" dxfId="420" priority="12" operator="equal">
      <formula>1</formula>
    </cfRule>
  </conditionalFormatting>
  <conditionalFormatting sqref="H26">
    <cfRule type="cellIs" dxfId="419" priority="11" operator="equal">
      <formula>2</formula>
    </cfRule>
  </conditionalFormatting>
  <conditionalFormatting sqref="H27">
    <cfRule type="cellIs" dxfId="418" priority="10" operator="equal">
      <formula>3</formula>
    </cfRule>
  </conditionalFormatting>
  <conditionalFormatting sqref="H28">
    <cfRule type="cellIs" dxfId="417" priority="9" operator="equal">
      <formula>2</formula>
    </cfRule>
  </conditionalFormatting>
  <conditionalFormatting sqref="H29">
    <cfRule type="cellIs" dxfId="416" priority="8" operator="equal">
      <formula>1</formula>
    </cfRule>
  </conditionalFormatting>
  <conditionalFormatting sqref="H30">
    <cfRule type="cellIs" dxfId="415" priority="7" operator="equal">
      <formula>1</formula>
    </cfRule>
  </conditionalFormatting>
  <conditionalFormatting sqref="H31">
    <cfRule type="cellIs" dxfId="414" priority="6" operator="equal">
      <formula>2</formula>
    </cfRule>
  </conditionalFormatting>
  <conditionalFormatting sqref="H32">
    <cfRule type="cellIs" dxfId="413" priority="5" operator="equal">
      <formula>3</formula>
    </cfRule>
  </conditionalFormatting>
  <conditionalFormatting sqref="H33">
    <cfRule type="cellIs" dxfId="412" priority="4" operator="equal">
      <formula>3</formula>
    </cfRule>
  </conditionalFormatting>
  <conditionalFormatting sqref="H34">
    <cfRule type="cellIs" dxfId="411" priority="3" operator="equal">
      <formula>1</formula>
    </cfRule>
  </conditionalFormatting>
  <conditionalFormatting sqref="H35">
    <cfRule type="cellIs" dxfId="410" priority="2" operator="equal">
      <formula>3</formula>
    </cfRule>
  </conditionalFormatting>
  <conditionalFormatting sqref="J15:K15">
    <cfRule type="cellIs" dxfId="409"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39</vt:i4>
      </vt:variant>
    </vt:vector>
  </HeadingPairs>
  <TitlesOfParts>
    <vt:vector size="39" baseType="lpstr">
      <vt:lpstr>список класса</vt:lpstr>
      <vt:lpstr>русский язык</vt:lpstr>
      <vt:lpstr>Результаты</vt:lpstr>
      <vt:lpstr>Лист1</vt:lpstr>
      <vt:lpstr>Лист2</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инструкция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2017-05-03T12:49:42Z</dcterms:modified>
</cp:coreProperties>
</file>